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W:\EigeneDateien\"/>
    </mc:Choice>
  </mc:AlternateContent>
  <bookViews>
    <workbookView xWindow="480" yWindow="45" windowWidth="16980" windowHeight="5775"/>
  </bookViews>
  <sheets>
    <sheet name="1" sheetId="1" r:id="rId1"/>
  </sheets>
  <definedNames>
    <definedName name="AlleGewerbe">'1'!$R$4:$R$10</definedName>
    <definedName name="Bundesland">'1'!$K$5</definedName>
    <definedName name="BundeslandID">'1'!$AF$3</definedName>
    <definedName name="FEIERTAGE">'1'!$AG$3</definedName>
    <definedName name="FeiertagJahr">'1'!$AE$2</definedName>
    <definedName name="Fr">'1'!$O$6</definedName>
    <definedName name="FrSommer">'1'!$S$14</definedName>
    <definedName name="FrWinter">'1'!$T$14</definedName>
    <definedName name="Gewerbe">'1'!#REF!</definedName>
    <definedName name="MandantName">'1'!$K$1</definedName>
    <definedName name="MandantNr">'1'!$K$2</definedName>
    <definedName name="MoDo">'1'!$K$6</definedName>
    <definedName name="MoDoSommer">'1'!$S$13</definedName>
    <definedName name="MoDoWinter">'1'!$T$13</definedName>
    <definedName name="Periode">'1'!$K$7</definedName>
    <definedName name="WinterBis">'1'!$U$16</definedName>
    <definedName name="WinterBis1">'1'!$AA$14</definedName>
    <definedName name="WinterBis2">'1'!$AA$15</definedName>
    <definedName name="WinterMonat">'1'!$S$2</definedName>
    <definedName name="WinterVon">'1'!$S$16</definedName>
    <definedName name="WinterVon1">'1'!$Z$14</definedName>
    <definedName name="WinterVon2">'1'!$Z$15</definedName>
  </definedNames>
  <calcPr calcId="162913"/>
</workbook>
</file>

<file path=xl/calcChain.xml><?xml version="1.0" encoding="utf-8"?>
<calcChain xmlns="http://schemas.openxmlformats.org/spreadsheetml/2006/main">
  <c r="O43" i="1" l="1"/>
  <c r="K43" i="1" l="1"/>
  <c r="J43" i="1"/>
  <c r="I43" i="1"/>
  <c r="H43" i="1"/>
  <c r="B42" i="1"/>
  <c r="G42" i="1" s="1"/>
  <c r="B41" i="1"/>
  <c r="E41" i="1" s="1"/>
  <c r="G41" i="1" s="1"/>
  <c r="B40" i="1"/>
  <c r="A40" i="1" s="1"/>
  <c r="L39" i="1"/>
  <c r="E39" i="1"/>
  <c r="G39" i="1" s="1"/>
  <c r="M39" i="1" s="1"/>
  <c r="A39" i="1"/>
  <c r="L38" i="1"/>
  <c r="E38" i="1"/>
  <c r="G38" i="1" s="1"/>
  <c r="M38" i="1" s="1"/>
  <c r="A38" i="1"/>
  <c r="L37" i="1"/>
  <c r="E37" i="1"/>
  <c r="G37" i="1" s="1"/>
  <c r="M37" i="1" s="1"/>
  <c r="A37" i="1"/>
  <c r="L36" i="1"/>
  <c r="E36" i="1"/>
  <c r="G36" i="1" s="1"/>
  <c r="M36" i="1" s="1"/>
  <c r="A36" i="1"/>
  <c r="L35" i="1"/>
  <c r="E35" i="1"/>
  <c r="G35" i="1" s="1"/>
  <c r="M35" i="1" s="1"/>
  <c r="A35" i="1"/>
  <c r="L34" i="1"/>
  <c r="E34" i="1"/>
  <c r="G34" i="1" s="1"/>
  <c r="M34" i="1" s="1"/>
  <c r="A34" i="1"/>
  <c r="L33" i="1"/>
  <c r="E33" i="1"/>
  <c r="G33" i="1" s="1"/>
  <c r="M33" i="1" s="1"/>
  <c r="A33" i="1"/>
  <c r="L32" i="1"/>
  <c r="E32" i="1"/>
  <c r="G32" i="1" s="1"/>
  <c r="M32" i="1" s="1"/>
  <c r="A32" i="1"/>
  <c r="L31" i="1"/>
  <c r="E31" i="1"/>
  <c r="G31" i="1" s="1"/>
  <c r="M31" i="1" s="1"/>
  <c r="A31" i="1"/>
  <c r="L30" i="1"/>
  <c r="E30" i="1"/>
  <c r="G30" i="1" s="1"/>
  <c r="M30" i="1" s="1"/>
  <c r="A30" i="1"/>
  <c r="L29" i="1"/>
  <c r="E29" i="1"/>
  <c r="G29" i="1" s="1"/>
  <c r="M29" i="1" s="1"/>
  <c r="A29" i="1"/>
  <c r="L28" i="1"/>
  <c r="E28" i="1"/>
  <c r="G28" i="1" s="1"/>
  <c r="M28" i="1" s="1"/>
  <c r="A28" i="1"/>
  <c r="L27" i="1"/>
  <c r="E27" i="1"/>
  <c r="G27" i="1" s="1"/>
  <c r="M27" i="1" s="1"/>
  <c r="A27" i="1"/>
  <c r="L26" i="1"/>
  <c r="E26" i="1"/>
  <c r="G26" i="1" s="1"/>
  <c r="M26" i="1" s="1"/>
  <c r="A26" i="1"/>
  <c r="L25" i="1"/>
  <c r="E25" i="1"/>
  <c r="G25" i="1" s="1"/>
  <c r="M25" i="1" s="1"/>
  <c r="A25" i="1"/>
  <c r="L24" i="1"/>
  <c r="E24" i="1"/>
  <c r="G24" i="1" s="1"/>
  <c r="M24" i="1" s="1"/>
  <c r="A24" i="1"/>
  <c r="L23" i="1"/>
  <c r="E23" i="1"/>
  <c r="G23" i="1" s="1"/>
  <c r="M23" i="1" s="1"/>
  <c r="A23" i="1"/>
  <c r="L22" i="1"/>
  <c r="E22" i="1"/>
  <c r="G22" i="1" s="1"/>
  <c r="M22" i="1" s="1"/>
  <c r="A22" i="1"/>
  <c r="L21" i="1"/>
  <c r="E21" i="1"/>
  <c r="G21" i="1" s="1"/>
  <c r="M21" i="1" s="1"/>
  <c r="A21" i="1"/>
  <c r="L20" i="1"/>
  <c r="E20" i="1"/>
  <c r="G20" i="1" s="1"/>
  <c r="M20" i="1" s="1"/>
  <c r="A20" i="1"/>
  <c r="L19" i="1"/>
  <c r="E19" i="1"/>
  <c r="G19" i="1" s="1"/>
  <c r="M19" i="1" s="1"/>
  <c r="A19" i="1"/>
  <c r="L18" i="1"/>
  <c r="E18" i="1"/>
  <c r="G18" i="1" s="1"/>
  <c r="M18" i="1" s="1"/>
  <c r="A18" i="1"/>
  <c r="L17" i="1"/>
  <c r="E17" i="1"/>
  <c r="G17" i="1" s="1"/>
  <c r="M17" i="1" s="1"/>
  <c r="A17" i="1"/>
  <c r="L16" i="1"/>
  <c r="E16" i="1"/>
  <c r="G16" i="1" s="1"/>
  <c r="M16" i="1" s="1"/>
  <c r="A16" i="1"/>
  <c r="L15" i="1"/>
  <c r="E15" i="1"/>
  <c r="G15" i="1" s="1"/>
  <c r="M15" i="1" s="1"/>
  <c r="A15" i="1"/>
  <c r="L14" i="1"/>
  <c r="E14" i="1"/>
  <c r="A14" i="1"/>
  <c r="L13" i="1"/>
  <c r="E13" i="1"/>
  <c r="A13" i="1"/>
  <c r="L12" i="1"/>
  <c r="E12" i="1"/>
  <c r="G12" i="1" s="1"/>
  <c r="A12" i="1"/>
  <c r="G13" i="1" l="1"/>
  <c r="M13" i="1" s="1"/>
  <c r="G14" i="1"/>
  <c r="M14" i="1" s="1"/>
  <c r="M42" i="1"/>
  <c r="L40" i="1"/>
  <c r="M41" i="1"/>
  <c r="A42" i="1"/>
  <c r="M12" i="1"/>
  <c r="E40" i="1"/>
  <c r="G40" i="1" s="1"/>
  <c r="M40" i="1" s="1"/>
  <c r="L42" i="1"/>
  <c r="L41" i="1"/>
  <c r="E42" i="1"/>
  <c r="N42" i="1"/>
  <c r="N43" i="1" s="1"/>
  <c r="A41" i="1"/>
  <c r="S16" i="1"/>
  <c r="U16" i="1"/>
  <c r="G43" i="1" l="1"/>
  <c r="L43" i="1"/>
  <c r="N12" i="1"/>
  <c r="N13" i="1" s="1"/>
  <c r="N14" i="1" s="1"/>
  <c r="N15" i="1" s="1"/>
  <c r="N16" i="1" s="1"/>
  <c r="N17" i="1" s="1"/>
  <c r="N18" i="1" s="1"/>
  <c r="N19" i="1" s="1"/>
  <c r="N20" i="1" s="1"/>
  <c r="N21" i="1" s="1"/>
  <c r="N22" i="1" s="1"/>
  <c r="N23" i="1" s="1"/>
  <c r="N24" i="1" s="1"/>
  <c r="N25" i="1" s="1"/>
  <c r="N26" i="1" s="1"/>
  <c r="N27" i="1" s="1"/>
  <c r="N28" i="1" s="1"/>
  <c r="N29" i="1" s="1"/>
  <c r="N30" i="1" s="1"/>
  <c r="N31" i="1" s="1"/>
  <c r="N32" i="1" s="1"/>
  <c r="N33" i="1" s="1"/>
  <c r="N34" i="1" s="1"/>
  <c r="N35" i="1" s="1"/>
  <c r="N36" i="1" s="1"/>
  <c r="N37" i="1" s="1"/>
  <c r="N38" i="1" s="1"/>
  <c r="N39" i="1" s="1"/>
  <c r="N40" i="1" s="1"/>
  <c r="N41" i="1" s="1"/>
  <c r="M43" i="1"/>
  <c r="T14" i="1"/>
  <c r="S14" i="1"/>
  <c r="T13" i="1"/>
  <c r="S13" i="1"/>
  <c r="Y6" i="1"/>
  <c r="Z6" i="1"/>
  <c r="AA6" i="1"/>
  <c r="AB6" i="1"/>
  <c r="W6" i="1" l="1"/>
  <c r="X6" i="1"/>
  <c r="AE3" i="1"/>
  <c r="AE2" i="1" l="1"/>
  <c r="AF33" i="1" s="1"/>
  <c r="AF3" i="1"/>
  <c r="AF40" i="1"/>
  <c r="T2" i="1"/>
  <c r="S2" i="1" s="1"/>
  <c r="AF38" i="1" l="1"/>
  <c r="AQ38" i="1" s="1"/>
  <c r="AF39" i="1"/>
  <c r="AJ39" i="1" s="1"/>
  <c r="AF34" i="1"/>
  <c r="AJ34" i="1" s="1"/>
  <c r="AF36" i="1"/>
  <c r="AM36" i="1" s="1"/>
  <c r="AF23" i="1"/>
  <c r="AS23" i="1" s="1"/>
  <c r="AF28" i="1"/>
  <c r="AM28" i="1" s="1"/>
  <c r="AP33" i="1"/>
  <c r="AO33" i="1"/>
  <c r="AF24" i="1"/>
  <c r="AF26" i="1"/>
  <c r="AF37" i="1"/>
  <c r="AT37" i="1" s="1"/>
  <c r="AF35" i="1"/>
  <c r="AR38" i="1" l="1"/>
  <c r="AK36" i="1"/>
  <c r="AO39" i="1"/>
  <c r="AS38" i="1"/>
  <c r="AO38" i="1"/>
  <c r="AJ38" i="1"/>
  <c r="AU28" i="1"/>
  <c r="AT38" i="1"/>
  <c r="AG38" i="1"/>
  <c r="AO28" i="1"/>
  <c r="AL38" i="1"/>
  <c r="AU23" i="1"/>
  <c r="AM23" i="1"/>
  <c r="AP23" i="1"/>
  <c r="AO34" i="1"/>
  <c r="AH23" i="1"/>
  <c r="AL28" i="1"/>
  <c r="AI34" i="1"/>
  <c r="AT34" i="1"/>
  <c r="AQ23" i="1"/>
  <c r="AS34" i="1"/>
  <c r="AP38" i="1"/>
  <c r="AL23" i="1"/>
  <c r="AK23" i="1"/>
  <c r="AU38" i="1"/>
  <c r="AQ34" i="1"/>
  <c r="AI39" i="1"/>
  <c r="AK34" i="1"/>
  <c r="AK39" i="1"/>
  <c r="AU34" i="1"/>
  <c r="AL34" i="1"/>
  <c r="AH38" i="1"/>
  <c r="AV38" i="1"/>
  <c r="AR34" i="1"/>
  <c r="AI38" i="1"/>
  <c r="AK38" i="1"/>
  <c r="AO23" i="1"/>
  <c r="AM34" i="1"/>
  <c r="AM38" i="1"/>
  <c r="AN38" i="1"/>
  <c r="AG39" i="1"/>
  <c r="AQ39" i="1"/>
  <c r="AL39" i="1"/>
  <c r="AV39" i="1"/>
  <c r="AR39" i="1"/>
  <c r="AG23" i="1"/>
  <c r="AT39" i="1"/>
  <c r="AN36" i="1"/>
  <c r="AM39" i="1"/>
  <c r="AU39" i="1"/>
  <c r="AG34" i="1"/>
  <c r="AH34" i="1"/>
  <c r="AV34" i="1"/>
  <c r="AP34" i="1"/>
  <c r="AN34" i="1"/>
  <c r="AS39" i="1"/>
  <c r="AT23" i="1"/>
  <c r="AP36" i="1"/>
  <c r="AO36" i="1"/>
  <c r="AN39" i="1"/>
  <c r="AH39" i="1"/>
  <c r="AP39" i="1"/>
  <c r="AI28" i="1"/>
  <c r="AV28" i="1"/>
  <c r="AR28" i="1"/>
  <c r="AN28" i="1"/>
  <c r="AJ28" i="1"/>
  <c r="AH28" i="1"/>
  <c r="AK28" i="1"/>
  <c r="AT28" i="1"/>
  <c r="AG28" i="1"/>
  <c r="AI23" i="1"/>
  <c r="AJ23" i="1"/>
  <c r="AV23" i="1"/>
  <c r="AR23" i="1"/>
  <c r="AN23" i="1"/>
  <c r="AQ28" i="1"/>
  <c r="AP28" i="1"/>
  <c r="AS28" i="1"/>
  <c r="AO24" i="1"/>
  <c r="AN24" i="1"/>
  <c r="AU24" i="1"/>
  <c r="AU35" i="1"/>
  <c r="AT35" i="1"/>
  <c r="AS35" i="1"/>
  <c r="AR35" i="1"/>
  <c r="AV35" i="1"/>
  <c r="AG26" i="1"/>
  <c r="AK26" i="1"/>
  <c r="AO26" i="1"/>
  <c r="AS26" i="1"/>
  <c r="AF27" i="1"/>
  <c r="AF31" i="1"/>
  <c r="AJ26" i="1"/>
  <c r="AN26" i="1"/>
  <c r="AR26" i="1"/>
  <c r="AV26" i="1"/>
  <c r="AF30" i="1"/>
  <c r="AF25" i="1"/>
  <c r="AI26" i="1"/>
  <c r="AM26" i="1"/>
  <c r="AQ26" i="1"/>
  <c r="AU26" i="1"/>
  <c r="AF29" i="1"/>
  <c r="AH26" i="1"/>
  <c r="AL26" i="1"/>
  <c r="AP26" i="1"/>
  <c r="AT26" i="1"/>
  <c r="AF32" i="1"/>
  <c r="AH25" i="1" l="1"/>
  <c r="AL25" i="1"/>
  <c r="AP25" i="1"/>
  <c r="AT25" i="1"/>
  <c r="AG25" i="1"/>
  <c r="AK25" i="1"/>
  <c r="AO25" i="1"/>
  <c r="AS25" i="1"/>
  <c r="AJ25" i="1"/>
  <c r="AN25" i="1"/>
  <c r="AR25" i="1"/>
  <c r="AV25" i="1"/>
  <c r="AI25" i="1"/>
  <c r="AM25" i="1"/>
  <c r="AQ25" i="1"/>
  <c r="AU25" i="1"/>
  <c r="AH29" i="1"/>
  <c r="AL29" i="1"/>
  <c r="AP29" i="1"/>
  <c r="AT29" i="1"/>
  <c r="AG29" i="1"/>
  <c r="AK29" i="1"/>
  <c r="AO29" i="1"/>
  <c r="AS29" i="1"/>
  <c r="AJ29" i="1"/>
  <c r="AN29" i="1"/>
  <c r="AR29" i="1"/>
  <c r="AV29" i="1"/>
  <c r="AI29" i="1"/>
  <c r="AM29" i="1"/>
  <c r="AQ29" i="1"/>
  <c r="AU29" i="1"/>
  <c r="AJ27" i="1"/>
  <c r="AN27" i="1"/>
  <c r="AR27" i="1"/>
  <c r="AV27" i="1"/>
  <c r="AI27" i="1"/>
  <c r="AM27" i="1"/>
  <c r="AQ27" i="1"/>
  <c r="AU27" i="1"/>
  <c r="AH27" i="1"/>
  <c r="AL27" i="1"/>
  <c r="AP27" i="1"/>
  <c r="AT27" i="1"/>
  <c r="AG27" i="1"/>
  <c r="AK27" i="1"/>
  <c r="AO27" i="1"/>
  <c r="AS27" i="1"/>
  <c r="AM32" i="1"/>
  <c r="AL32" i="1"/>
  <c r="AP32" i="1"/>
  <c r="AK32" i="1"/>
  <c r="AO32" i="1"/>
  <c r="AN32" i="1"/>
  <c r="AJ31" i="1"/>
  <c r="AN31" i="1"/>
  <c r="AR31" i="1"/>
  <c r="AV31" i="1"/>
  <c r="AI31" i="1"/>
  <c r="AM31" i="1"/>
  <c r="AQ31" i="1"/>
  <c r="AU31" i="1"/>
  <c r="AH31" i="1"/>
  <c r="AL31" i="1"/>
  <c r="AP31" i="1"/>
  <c r="AT31" i="1"/>
  <c r="AG31" i="1"/>
  <c r="AK31" i="1"/>
  <c r="AO31" i="1"/>
  <c r="AS31" i="1"/>
  <c r="AG30" i="1"/>
  <c r="AK30" i="1"/>
  <c r="AO30" i="1"/>
  <c r="AS30" i="1"/>
  <c r="AJ30" i="1"/>
  <c r="AN30" i="1"/>
  <c r="AR30" i="1"/>
  <c r="AV30" i="1"/>
  <c r="AI30" i="1"/>
  <c r="AM30" i="1"/>
  <c r="AQ30" i="1"/>
  <c r="AU30" i="1"/>
  <c r="AH30" i="1"/>
  <c r="AL30" i="1"/>
  <c r="AP30" i="1"/>
  <c r="AT30" i="1"/>
  <c r="AI40" i="1" l="1"/>
  <c r="AN40" i="1"/>
  <c r="AJ40" i="1"/>
  <c r="AG40" i="1"/>
  <c r="AH40" i="1"/>
  <c r="AM40" i="1"/>
  <c r="AK40" i="1"/>
  <c r="AL40" i="1"/>
  <c r="AQ40" i="1"/>
  <c r="AR40" i="1"/>
  <c r="AO40" i="1"/>
  <c r="AP40" i="1"/>
  <c r="AU40" i="1"/>
  <c r="AV40" i="1"/>
  <c r="AS40" i="1"/>
  <c r="AT40" i="1"/>
  <c r="AG3" i="1" s="1"/>
  <c r="D35" i="1" l="1"/>
  <c r="D29" i="1"/>
  <c r="D23" i="1"/>
  <c r="D34" i="1"/>
  <c r="D28" i="1"/>
  <c r="D22" i="1"/>
  <c r="D39" i="1"/>
  <c r="D33" i="1"/>
  <c r="D27" i="1"/>
  <c r="D15" i="1"/>
  <c r="D38" i="1"/>
  <c r="D32" i="1"/>
  <c r="D26" i="1"/>
  <c r="D37" i="1"/>
  <c r="D25" i="1"/>
  <c r="D19" i="1"/>
  <c r="D36" i="1"/>
  <c r="D30" i="1"/>
  <c r="D24" i="1"/>
  <c r="D18" i="1"/>
  <c r="D12" i="1"/>
  <c r="D17" i="1"/>
  <c r="D16" i="1"/>
  <c r="D21" i="1"/>
  <c r="D20" i="1"/>
  <c r="D14" i="1"/>
  <c r="D41" i="1"/>
  <c r="D31" i="1"/>
  <c r="D13" i="1"/>
  <c r="D40" i="1"/>
  <c r="D42" i="1"/>
</calcChain>
</file>

<file path=xl/comments1.xml><?xml version="1.0" encoding="utf-8"?>
<comments xmlns="http://schemas.openxmlformats.org/spreadsheetml/2006/main">
  <authors>
    <author>mDennhardt</author>
    <author>Weigelt, Udo</author>
  </authors>
  <commentList>
    <comment ref="R11" authorId="0" shapeId="0">
      <text>
        <r>
          <rPr>
            <b/>
            <sz val="8"/>
            <color indexed="81"/>
            <rFont val="Tahoma"/>
            <family val="2"/>
          </rPr>
          <t xml:space="preserve">Tarifliche Arbeitszeit:
Bauhaupt: Mo-Do=8h  Fr=6h
Dachdecker: Mo-Do=7,5h Fr=7,5h
GALA: Mo-Do=7,8h Fr=7,8h
Gerüstbau: Mo-Do=8h Fr=7h
Maler u. Lack.: Mo-Do=8h Fr=7h
</t>
        </r>
      </text>
    </comment>
    <comment ref="A102" authorId="1" shapeId="0">
      <text>
        <r>
          <rPr>
            <b/>
            <sz val="8"/>
            <color indexed="81"/>
            <rFont val="Tahoma"/>
            <family val="2"/>
          </rPr>
          <t xml:space="preserve">&lt;?xml version="1.0" encoding="utf-16"?&gt;_x000D_
&lt;DatevLohnsatz xmlns:xsi="http://www.w3.org/2001/XMLSchema-instance" xmlns:xsd="http://www.w3.org/2001/XMLSchema"&gt;_x000D_
  &lt;Zeile&gt;0&lt;/Zeile&gt;_x000D_
  &lt;MandantenNummer&gt;=MandantNr&lt;/MandantenNummer&gt;_x000D_
  &lt;BeginnZeile&gt;10&lt;/BeginnZeile&gt;_x000D_
  &lt;werteProZeile&gt;_x000D_
    &lt;DatevLohnsatz&gt;_x000D_
      &lt;Zeile&gt;0&lt;/Zeile&gt;_x000D_
      &lt;MandantenNummer&gt;1&lt;/MandantenNummer&gt;_x000D_
      &lt;BeginnZeile&gt;7&lt;/BeginnZeile&gt;_x000D_
      &lt;MehrereWerteProZeile&gt;G&lt;/MehrereWerteProZeile&gt;_x000D_
      &lt;AS&gt;=G8&lt;/AS&gt;_x000D_
      &lt;Tag&gt;A&lt;/Tag&gt;_x000D_
      &lt;AnzahlStunden&gt;G&lt;/AnzahlStunden&gt;_x000D_
    &lt;/DatevLohnsatz&gt;_x000D_
    &lt;DatevLohnsatz&gt;_x000D_
      &lt;Zeile&gt;0&lt;/Zeile&gt;_x000D_
      &lt;MandantenNummer&gt;1&lt;/MandantenNummer&gt;_x000D_
      &lt;BeginnZeile&gt;7&lt;/BeginnZeile&gt;_x000D_
      &lt;MehrereWerteProZeile&gt;D&lt;/MehrereWerteProZeile&gt;_x000D_
      &lt;AS&gt;=D8&lt;/AS&gt;_x000D_
      &lt;Tag&gt;A&lt;/Tag&gt;_x000D_
      &lt;AnzahlStunden&gt;D&lt;/AnzahlStunden&gt;_x000D_
    &lt;/DatevLohnsatz&gt;_x000D_
    &lt;DatevLohnsatz&gt;_x000D_
      &lt;Zeile&gt;0&lt;/Zeile&gt;_x000D_
      &lt;MandantenNummer&gt;1&lt;/MandantenNummer&gt;_x000D_
      &lt;BeginnZeile&gt;7&lt;/BeginnZeile&gt;_x000D_
      &lt;MehrereWerteProZeile&gt;E&lt;/MehrereWerteProZeile&gt;_x000D_
      &lt;AS&gt;=E8&lt;/AS&gt;_x000D_
      &lt;Tag&gt;A&lt;/Tag&gt;_x000D_
      &lt;AnzahlStunden&gt;E&lt;/AnzahlStunden&gt;_x000D_
    &lt;/DatevLohnsatz&gt;_x000D_
    &lt;DatevLohnsatz&gt;_x000D_
      &lt;Zeile&gt;0&lt;/Zeile&gt;_x000D_
      &lt;MandantenNummer&gt;1&lt;/MandantenNummer&gt;_x000D_
      &lt;BeginnZeile&gt;7&lt;/BeginnZeile&gt;_x000D_
      &lt;MehrereWerteProZeile&gt;F&lt;/MehrereWerteProZeile&gt;_x000D_
      &lt;AS&gt;=F8&lt;/AS&gt;_x000D_
      &lt;Tag&gt;A&lt;/Tag&gt;_x000D_
      &lt;AnzahlStunden&gt;F&lt;/AnzahlStunden&gt;_x000D_
    &lt;/DatevLohnsatz&gt;_x000D_
    &lt;DatevLohnsatz&gt;_x000D_
      &lt;Zeile&gt;0&lt;/Zeile&gt;_x000D_
      &lt;MandantenNummer&gt;1&lt;/MandantenNummer&gt;_x000D_
      &lt;BeginnZeile&gt;7&lt;/BeginnZeile&gt;_x000D_
      &lt;MehrereWerteProZeile&gt;K&lt;/MehrereWerteProZeile&gt;_x000D_
      &lt;AS&gt;=K8&lt;/AS&gt;_x000D_
      &lt;Tag&gt;A&lt;/Tag&gt;_x000D_
      &lt;AnzahlStunden&gt;K&lt;/AnzahlStunden&gt;_x000D_
    &lt;/DatevLohnsatz&gt;_x000D_
  &lt;/werteProZeile&gt;_x000D_
  &lt;MehrereWerteProZeile&gt;1&lt;/MehrereWerteProZeile&gt;_x000D_
  &lt;Software&gt;Lohn und Gehalt&lt;/Software&gt;_x000D_
  &lt;AusgabeVerzeichnis&gt;[DATEV PRO]&lt;/AusgabeVerzeichnis&gt;_x000D_
  &lt;AbrechnungsMonat&gt;=J5&lt;/AbrechnungsMonat&gt;_x000D_
  &lt;BeraterNummer&gt;=BeraterNr&lt;/BeraterNummer&gt;_x000D_
  &lt;Personalnummer&gt;=J3&lt;/Personalnummer&gt;_x000D_
  &lt;AS&gt;=K8&lt;/AS&gt;_x000D_
  &lt;Tag&gt;A&lt;/Tag&gt;_x000D_
  &lt;AnzahlStunden&gt;K&lt;/AnzahlStunden&gt;_x000D_
  &lt;Kostenstelle&gt;C&lt;/Kostenstelle&gt;_x000D_
&lt;/DatevLohnsatz&gt;
</t>
        </r>
      </text>
    </comment>
  </commentList>
</comments>
</file>

<file path=xl/sharedStrings.xml><?xml version="1.0" encoding="utf-8"?>
<sst xmlns="http://schemas.openxmlformats.org/spreadsheetml/2006/main" count="128" uniqueCount="106">
  <si>
    <t>Personalnummer:</t>
  </si>
  <si>
    <t>Tag</t>
  </si>
  <si>
    <t>Feiertag</t>
  </si>
  <si>
    <t>Krank</t>
  </si>
  <si>
    <t>Urlaub</t>
  </si>
  <si>
    <t>Gesamt</t>
  </si>
  <si>
    <t>Mo-Do</t>
  </si>
  <si>
    <t>Fr</t>
  </si>
  <si>
    <t>Tarifliche Arbeitszeit (h):</t>
  </si>
  <si>
    <t>Soll arbeits zeit</t>
  </si>
  <si>
    <t xml:space="preserve"> </t>
  </si>
  <si>
    <t>Bundesland:</t>
  </si>
  <si>
    <t>Sommer</t>
  </si>
  <si>
    <t>Winter</t>
  </si>
  <si>
    <t>Wochentag</t>
  </si>
  <si>
    <t>bis:</t>
  </si>
  <si>
    <t>Winter von:</t>
  </si>
  <si>
    <t>28.3.</t>
  </si>
  <si>
    <t>Sachsen</t>
  </si>
  <si>
    <t>Name, Vorname:</t>
  </si>
  <si>
    <t>Bauhaupt</t>
  </si>
  <si>
    <t>Dachdecker</t>
  </si>
  <si>
    <t>Maler</t>
  </si>
  <si>
    <t>Gerüstbau</t>
  </si>
  <si>
    <t>Sommer Mo-Do</t>
  </si>
  <si>
    <t>Sommer Fr</t>
  </si>
  <si>
    <t>Winter Mo-Do</t>
  </si>
  <si>
    <t>Winter Fr</t>
  </si>
  <si>
    <t>Winter von</t>
  </si>
  <si>
    <t>Winter bis</t>
  </si>
  <si>
    <t>1.12.</t>
  </si>
  <si>
    <t>Neujahr</t>
  </si>
  <si>
    <t>Heilige Drei Könige</t>
  </si>
  <si>
    <t>Schleswig Holstein</t>
  </si>
  <si>
    <t xml:space="preserve"> Hamburg</t>
  </si>
  <si>
    <t xml:space="preserve"> Niedersachsen</t>
  </si>
  <si>
    <t xml:space="preserve"> Bremen</t>
  </si>
  <si>
    <t xml:space="preserve"> Nordrhein Westfalen</t>
  </si>
  <si>
    <t xml:space="preserve"> Hessen</t>
  </si>
  <si>
    <t xml:space="preserve"> Rheinland Pfalz</t>
  </si>
  <si>
    <t xml:space="preserve"> Baden Württemberg</t>
  </si>
  <si>
    <t xml:space="preserve"> Bayern</t>
  </si>
  <si>
    <t xml:space="preserve"> Saarland</t>
  </si>
  <si>
    <t xml:space="preserve"> Berlin</t>
  </si>
  <si>
    <t xml:space="preserve"> Brandenburg</t>
  </si>
  <si>
    <t xml:space="preserve"> Mecklenburg Vorpommern</t>
  </si>
  <si>
    <t xml:space="preserve"> Sachsen</t>
  </si>
  <si>
    <t xml:space="preserve"> Sachsen Anhalt</t>
  </si>
  <si>
    <t xml:space="preserve"> Thüringen</t>
  </si>
  <si>
    <t>Tag der Arbeit</t>
  </si>
  <si>
    <t>Mariä Himmelfahrt</t>
  </si>
  <si>
    <t>Tag der dt. Einheit</t>
  </si>
  <si>
    <t>Reformationstag</t>
  </si>
  <si>
    <t>Allerheiligen</t>
  </si>
  <si>
    <t>1. Weihnachtsfeiertag</t>
  </si>
  <si>
    <t>2. Weihnachtsfeiertag</t>
  </si>
  <si>
    <t>Ostersonntag</t>
  </si>
  <si>
    <t>Jahr</t>
  </si>
  <si>
    <t>Karfreitag</t>
  </si>
  <si>
    <t>Ostermontag</t>
  </si>
  <si>
    <t>Christi Himmelfahrt</t>
  </si>
  <si>
    <t>Pfingstsonntag</t>
  </si>
  <si>
    <t>Fronleichnam</t>
  </si>
  <si>
    <t>Buß- und Bettag</t>
  </si>
  <si>
    <t>Bundesland</t>
  </si>
  <si>
    <t>Bayern</t>
  </si>
  <si>
    <t>Berlin</t>
  </si>
  <si>
    <t>Baden Württemberg</t>
  </si>
  <si>
    <t>Brandenburg</t>
  </si>
  <si>
    <t>Bremen</t>
  </si>
  <si>
    <t>Hamburg</t>
  </si>
  <si>
    <t>Hessen</t>
  </si>
  <si>
    <t>Mecklenburg Vorpommern</t>
  </si>
  <si>
    <t>Niedersachsen</t>
  </si>
  <si>
    <t>Nordrhein Westfalen</t>
  </si>
  <si>
    <t>Rheinland Pfalz</t>
  </si>
  <si>
    <t>Saarland</t>
  </si>
  <si>
    <t>Sachsen Anhalt</t>
  </si>
  <si>
    <t>Thüringen</t>
  </si>
  <si>
    <t>Summe</t>
  </si>
  <si>
    <t>Kosten- stelle/ Baustelle</t>
  </si>
  <si>
    <t>geleistete Arbeits-stunden</t>
  </si>
  <si>
    <t>h</t>
  </si>
  <si>
    <t>Feier-tag</t>
  </si>
  <si>
    <t>GaLa-Ost</t>
  </si>
  <si>
    <t>GaLa-West</t>
  </si>
  <si>
    <t>Wintermonat:</t>
  </si>
  <si>
    <t>Winterberechnung</t>
  </si>
  <si>
    <t>Feiertagsberechnung</t>
  </si>
  <si>
    <t>Monat (MM.JJJJ):</t>
  </si>
  <si>
    <t>Übertrag:</t>
  </si>
  <si>
    <t>Meier, Max</t>
  </si>
  <si>
    <t>Kurzarbeit</t>
  </si>
  <si>
    <t>Kurzarbeit Summe</t>
  </si>
  <si>
    <t>Bemerkung</t>
  </si>
  <si>
    <t>Firma:</t>
  </si>
  <si>
    <t>Für die Richtigkeit:</t>
  </si>
  <si>
    <t>Ort, Datum</t>
  </si>
  <si>
    <t>Arbeitnehmer</t>
  </si>
  <si>
    <t>Arbeitgeber</t>
  </si>
  <si>
    <t>Erläuterung:</t>
  </si>
  <si>
    <t>Die Arbeitsaufzeichnungen stellen eine Urkunde dar. Im Falle der Unrichtigkeit muss mit einer Geldbuße oder Strafanzeige gerechnet werden.</t>
  </si>
  <si>
    <t>Arbeitszeit Mo:Do</t>
  </si>
  <si>
    <t>04.2020</t>
  </si>
  <si>
    <t>Arbeitszeit Freitag</t>
  </si>
  <si>
    <r>
      <t xml:space="preserve">Die Arbeitszeit muss in Feld </t>
    </r>
    <r>
      <rPr>
        <b/>
        <sz val="11"/>
        <color theme="1"/>
        <rFont val="Calibri"/>
        <family val="2"/>
        <scheme val="minor"/>
      </rPr>
      <t>K6</t>
    </r>
    <r>
      <rPr>
        <sz val="11"/>
        <color theme="1"/>
        <rFont val="Calibri"/>
        <family val="2"/>
        <scheme val="minor"/>
      </rPr>
      <t xml:space="preserve"> für Mon.-Don. und in </t>
    </r>
    <r>
      <rPr>
        <b/>
        <sz val="11"/>
        <color theme="1"/>
        <rFont val="Calibri"/>
        <family val="2"/>
        <scheme val="minor"/>
      </rPr>
      <t>O6</t>
    </r>
    <r>
      <rPr>
        <sz val="11"/>
        <color theme="1"/>
        <rFont val="Calibri"/>
        <family val="2"/>
        <scheme val="minor"/>
      </rPr>
      <t xml:space="preserve"> für Freitag angegeben werden.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</si>
</sst>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8"/>
      <color indexed="81"/>
      <name val="Tahoma"/>
      <family val="2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8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9"/>
      <color indexed="17"/>
      <name val="Arial"/>
      <family val="2"/>
    </font>
    <font>
      <b/>
      <u/>
      <sz val="11"/>
      <color theme="1"/>
      <name val="Calibri"/>
      <family val="2"/>
      <scheme val="minor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0" borderId="0" xfId="0" applyProtection="1">
      <protection locked="0"/>
    </xf>
    <xf numFmtId="0" fontId="4" fillId="0" borderId="0" xfId="0" applyFont="1" applyAlignment="1" applyProtection="1">
      <alignment horizontal="right"/>
    </xf>
    <xf numFmtId="0" fontId="0" fillId="0" borderId="0" xfId="0" applyProtection="1"/>
    <xf numFmtId="0" fontId="5" fillId="0" borderId="0" xfId="0" applyFont="1" applyProtection="1"/>
    <xf numFmtId="17" fontId="4" fillId="0" borderId="0" xfId="0" applyNumberFormat="1" applyFont="1" applyAlignment="1" applyProtection="1">
      <alignment horizontal="right"/>
    </xf>
    <xf numFmtId="0" fontId="4" fillId="0" borderId="0" xfId="0" applyFont="1" applyProtection="1"/>
    <xf numFmtId="0" fontId="8" fillId="0" borderId="0" xfId="0" applyFont="1" applyProtection="1"/>
    <xf numFmtId="14" fontId="0" fillId="0" borderId="0" xfId="0" applyNumberFormat="1"/>
    <xf numFmtId="0" fontId="7" fillId="0" borderId="1" xfId="0" applyFont="1" applyBorder="1" applyAlignment="1" applyProtection="1">
      <alignment horizontal="center" vertical="center"/>
    </xf>
    <xf numFmtId="0" fontId="0" fillId="0" borderId="0" xfId="0" applyNumberFormat="1"/>
    <xf numFmtId="49" fontId="0" fillId="0" borderId="0" xfId="0" applyNumberFormat="1"/>
    <xf numFmtId="14" fontId="11" fillId="0" borderId="0" xfId="0" applyNumberFormat="1" applyFont="1"/>
    <xf numFmtId="0" fontId="0" fillId="0" borderId="0" xfId="0" applyAlignment="1"/>
    <xf numFmtId="0" fontId="12" fillId="0" borderId="0" xfId="0" applyFont="1"/>
    <xf numFmtId="14" fontId="12" fillId="0" borderId="0" xfId="0" applyNumberFormat="1" applyFont="1"/>
    <xf numFmtId="0" fontId="13" fillId="0" borderId="0" xfId="0" applyFont="1"/>
    <xf numFmtId="2" fontId="13" fillId="0" borderId="0" xfId="0" applyNumberFormat="1" applyFont="1"/>
    <xf numFmtId="0" fontId="14" fillId="0" borderId="0" xfId="0" applyFont="1"/>
    <xf numFmtId="0" fontId="7" fillId="4" borderId="0" xfId="0" applyFont="1" applyFill="1" applyAlignment="1" applyProtection="1"/>
    <xf numFmtId="0" fontId="12" fillId="4" borderId="0" xfId="0" applyFont="1" applyFill="1"/>
    <xf numFmtId="0" fontId="4" fillId="4" borderId="0" xfId="0" applyFont="1" applyFill="1" applyAlignment="1" applyProtection="1">
      <alignment horizontal="right"/>
    </xf>
    <xf numFmtId="0" fontId="12" fillId="4" borderId="0" xfId="0" applyFont="1" applyFill="1" applyAlignment="1">
      <alignment horizontal="right"/>
    </xf>
    <xf numFmtId="0" fontId="13" fillId="0" borderId="0" xfId="0" applyFont="1" applyProtection="1">
      <protection locked="0"/>
    </xf>
    <xf numFmtId="0" fontId="4" fillId="2" borderId="4" xfId="0" applyNumberFormat="1" applyFont="1" applyFill="1" applyBorder="1" applyProtection="1"/>
    <xf numFmtId="0" fontId="4" fillId="2" borderId="5" xfId="0" applyFont="1" applyFill="1" applyBorder="1" applyProtection="1"/>
    <xf numFmtId="0" fontId="4" fillId="2" borderId="0" xfId="0" applyFont="1" applyFill="1" applyBorder="1" applyProtection="1"/>
    <xf numFmtId="0" fontId="4" fillId="3" borderId="4" xfId="0" applyFont="1" applyFill="1" applyBorder="1" applyProtection="1"/>
    <xf numFmtId="0" fontId="4" fillId="3" borderId="5" xfId="0" applyFont="1" applyFill="1" applyBorder="1" applyProtection="1"/>
    <xf numFmtId="0" fontId="4" fillId="2" borderId="4" xfId="0" applyFont="1" applyFill="1" applyBorder="1" applyProtection="1"/>
    <xf numFmtId="0" fontId="4" fillId="2" borderId="7" xfId="0" applyFont="1" applyFill="1" applyBorder="1" applyProtection="1"/>
    <xf numFmtId="0" fontId="4" fillId="2" borderId="9" xfId="0" applyFont="1" applyFill="1" applyBorder="1" applyProtection="1"/>
    <xf numFmtId="0" fontId="4" fillId="2" borderId="8" xfId="0" applyFont="1" applyFill="1" applyBorder="1" applyProtection="1"/>
    <xf numFmtId="2" fontId="4" fillId="2" borderId="5" xfId="0" applyNumberFormat="1" applyFont="1" applyFill="1" applyBorder="1" applyProtection="1">
      <protection locked="0"/>
    </xf>
    <xf numFmtId="2" fontId="4" fillId="2" borderId="5" xfId="0" applyNumberFormat="1" applyFont="1" applyFill="1" applyBorder="1" applyProtection="1"/>
    <xf numFmtId="2" fontId="4" fillId="3" borderId="5" xfId="0" applyNumberFormat="1" applyFont="1" applyFill="1" applyBorder="1" applyProtection="1"/>
    <xf numFmtId="2" fontId="4" fillId="3" borderId="5" xfId="0" applyNumberFormat="1" applyFont="1" applyFill="1" applyBorder="1" applyProtection="1">
      <protection locked="0"/>
    </xf>
    <xf numFmtId="2" fontId="4" fillId="2" borderId="9" xfId="0" applyNumberFormat="1" applyFont="1" applyFill="1" applyBorder="1" applyProtection="1"/>
    <xf numFmtId="2" fontId="4" fillId="2" borderId="9" xfId="0" applyNumberFormat="1" applyFont="1" applyFill="1" applyBorder="1" applyProtection="1">
      <protection locked="0"/>
    </xf>
    <xf numFmtId="0" fontId="15" fillId="0" borderId="6" xfId="0" applyFont="1" applyBorder="1" applyAlignment="1" applyProtection="1">
      <alignment horizontal="center" vertical="center" wrapText="1"/>
    </xf>
    <xf numFmtId="0" fontId="15" fillId="0" borderId="3" xfId="0" applyFont="1" applyBorder="1" applyAlignment="1" applyProtection="1">
      <alignment horizontal="center" vertical="center" wrapText="1"/>
    </xf>
    <xf numFmtId="0" fontId="15" fillId="0" borderId="4" xfId="0" applyFont="1" applyBorder="1" applyProtection="1"/>
    <xf numFmtId="0" fontId="10" fillId="0" borderId="5" xfId="0" applyFont="1" applyBorder="1" applyProtection="1"/>
    <xf numFmtId="0" fontId="10" fillId="0" borderId="0" xfId="0" applyFont="1" applyBorder="1" applyProtection="1"/>
    <xf numFmtId="0" fontId="15" fillId="0" borderId="9" xfId="0" applyFont="1" applyBorder="1" applyAlignment="1" applyProtection="1">
      <alignment horizontal="right"/>
      <protection locked="0"/>
    </xf>
    <xf numFmtId="0" fontId="15" fillId="0" borderId="6" xfId="0" applyFont="1" applyBorder="1" applyAlignment="1" applyProtection="1">
      <alignment horizontal="center"/>
    </xf>
    <xf numFmtId="0" fontId="15" fillId="0" borderId="2" xfId="0" applyFont="1" applyBorder="1" applyAlignment="1" applyProtection="1">
      <alignment horizontal="center"/>
    </xf>
    <xf numFmtId="0" fontId="11" fillId="0" borderId="0" xfId="0" applyFont="1" applyAlignment="1"/>
    <xf numFmtId="0" fontId="11" fillId="0" borderId="0" xfId="0" applyFont="1"/>
    <xf numFmtId="0" fontId="15" fillId="0" borderId="1" xfId="0" applyFont="1" applyBorder="1" applyAlignment="1" applyProtection="1">
      <alignment horizontal="right"/>
      <protection locked="0"/>
    </xf>
    <xf numFmtId="0" fontId="15" fillId="0" borderId="3" xfId="0" applyFont="1" applyBorder="1" applyAlignment="1" applyProtection="1">
      <alignment horizontal="right"/>
      <protection locked="0"/>
    </xf>
    <xf numFmtId="2" fontId="4" fillId="2" borderId="4" xfId="0" applyNumberFormat="1" applyFont="1" applyFill="1" applyBorder="1" applyProtection="1"/>
    <xf numFmtId="2" fontId="4" fillId="3" borderId="4" xfId="0" applyNumberFormat="1" applyFont="1" applyFill="1" applyBorder="1" applyProtection="1"/>
    <xf numFmtId="2" fontId="4" fillId="2" borderId="7" xfId="0" applyNumberFormat="1" applyFont="1" applyFill="1" applyBorder="1" applyProtection="1"/>
    <xf numFmtId="2" fontId="15" fillId="0" borderId="9" xfId="0" applyNumberFormat="1" applyFont="1" applyBorder="1" applyAlignment="1" applyProtection="1">
      <alignment horizontal="right"/>
      <protection locked="0"/>
    </xf>
    <xf numFmtId="0" fontId="6" fillId="0" borderId="0" xfId="0" applyFont="1" applyBorder="1" applyAlignment="1" applyProtection="1">
      <alignment horizontal="center" vertical="center"/>
    </xf>
    <xf numFmtId="0" fontId="0" fillId="0" borderId="0" xfId="0" applyBorder="1" applyProtection="1">
      <protection locked="0"/>
    </xf>
    <xf numFmtId="0" fontId="3" fillId="0" borderId="0" xfId="0" applyFont="1" applyBorder="1" applyAlignment="1" applyProtection="1">
      <alignment horizontal="left"/>
    </xf>
    <xf numFmtId="0" fontId="0" fillId="0" borderId="0" xfId="0" applyBorder="1" applyAlignment="1"/>
    <xf numFmtId="0" fontId="1" fillId="0" borderId="0" xfId="0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protection locked="0"/>
    </xf>
    <xf numFmtId="49" fontId="16" fillId="5" borderId="0" xfId="0" applyNumberFormat="1" applyFont="1" applyFill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right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>
      <alignment horizontal="right"/>
    </xf>
    <xf numFmtId="0" fontId="19" fillId="0" borderId="0" xfId="0" applyFont="1" applyProtection="1">
      <protection locked="0"/>
    </xf>
    <xf numFmtId="0" fontId="19" fillId="0" borderId="0" xfId="0" applyFont="1" applyAlignment="1" applyProtection="1">
      <alignment horizontal="right"/>
      <protection locked="0"/>
    </xf>
    <xf numFmtId="0" fontId="19" fillId="0" borderId="0" xfId="0" applyFont="1"/>
    <xf numFmtId="0" fontId="0" fillId="0" borderId="0" xfId="0" applyBorder="1" applyAlignment="1"/>
    <xf numFmtId="0" fontId="15" fillId="0" borderId="1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/>
      <protection locked="0"/>
    </xf>
    <xf numFmtId="2" fontId="4" fillId="3" borderId="5" xfId="0" applyNumberFormat="1" applyFont="1" applyFill="1" applyBorder="1" applyAlignment="1" applyProtection="1">
      <alignment horizontal="right"/>
    </xf>
    <xf numFmtId="2" fontId="4" fillId="3" borderId="9" xfId="0" applyNumberFormat="1" applyFont="1" applyFill="1" applyBorder="1" applyAlignment="1" applyProtection="1">
      <alignment horizontal="right"/>
    </xf>
    <xf numFmtId="0" fontId="15" fillId="0" borderId="6" xfId="0" applyFont="1" applyBorder="1" applyAlignment="1" applyProtection="1">
      <alignment horizontal="right"/>
      <protection locked="0"/>
    </xf>
    <xf numFmtId="0" fontId="20" fillId="5" borderId="0" xfId="0" applyNumberFormat="1" applyFont="1" applyFill="1" applyBorder="1" applyAlignment="1" applyProtection="1">
      <alignment horizontal="left"/>
      <protection locked="0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10" xfId="0" applyBorder="1" applyAlignment="1" applyProtection="1">
      <protection locked="0"/>
    </xf>
    <xf numFmtId="0" fontId="0" fillId="0" borderId="10" xfId="0" applyBorder="1" applyAlignment="1"/>
    <xf numFmtId="0" fontId="15" fillId="0" borderId="1" xfId="0" applyFont="1" applyBorder="1" applyAlignment="1" applyProtection="1">
      <alignment horizontal="center"/>
    </xf>
    <xf numFmtId="0" fontId="10" fillId="0" borderId="3" xfId="0" applyFont="1" applyBorder="1" applyAlignment="1">
      <alignment horizontal="center"/>
    </xf>
    <xf numFmtId="0" fontId="1" fillId="0" borderId="0" xfId="0" applyFont="1" applyAlignment="1" applyProtection="1">
      <alignment horizontal="left"/>
    </xf>
    <xf numFmtId="0" fontId="3" fillId="0" borderId="0" xfId="0" applyFont="1" applyAlignment="1"/>
    <xf numFmtId="0" fontId="0" fillId="0" borderId="0" xfId="0" applyAlignment="1"/>
    <xf numFmtId="0" fontId="16" fillId="0" borderId="0" xfId="0" applyFont="1" applyAlignment="1" applyProtection="1"/>
    <xf numFmtId="0" fontId="3" fillId="0" borderId="0" xfId="0" applyFont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0" fontId="0" fillId="0" borderId="0" xfId="0" applyBorder="1" applyAlignment="1"/>
    <xf numFmtId="0" fontId="1" fillId="0" borderId="0" xfId="0" applyFont="1" applyBorder="1" applyAlignment="1" applyProtection="1">
      <alignment horizontal="left"/>
    </xf>
    <xf numFmtId="0" fontId="1" fillId="0" borderId="0" xfId="0" applyFont="1" applyBorder="1" applyAlignment="1"/>
    <xf numFmtId="49" fontId="18" fillId="5" borderId="0" xfId="0" applyNumberFormat="1" applyFont="1" applyFill="1" applyAlignment="1" applyProtection="1">
      <protection locked="0"/>
    </xf>
    <xf numFmtId="0" fontId="12" fillId="0" borderId="0" xfId="0" applyFont="1" applyAlignment="1"/>
    <xf numFmtId="1" fontId="18" fillId="5" borderId="0" xfId="0" applyNumberFormat="1" applyFont="1" applyFill="1" applyAlignment="1" applyProtection="1">
      <alignment horizontal="left"/>
      <protection locked="0"/>
    </xf>
    <xf numFmtId="0" fontId="16" fillId="5" borderId="0" xfId="0" applyFont="1" applyFill="1" applyAlignment="1" applyProtection="1">
      <alignment horizontal="left"/>
      <protection locked="0"/>
    </xf>
    <xf numFmtId="0" fontId="2" fillId="5" borderId="0" xfId="0" applyFont="1" applyFill="1" applyBorder="1" applyAlignment="1" applyProtection="1">
      <alignment horizontal="left"/>
      <protection locked="0"/>
    </xf>
    <xf numFmtId="0" fontId="0" fillId="0" borderId="0" xfId="0" applyBorder="1" applyAlignment="1">
      <alignment horizontal="left"/>
    </xf>
    <xf numFmtId="0" fontId="16" fillId="5" borderId="0" xfId="0" applyFont="1" applyFill="1" applyBorder="1" applyAlignment="1" applyProtection="1">
      <alignment horizontal="left"/>
      <protection locked="0"/>
    </xf>
    <xf numFmtId="0" fontId="2" fillId="0" borderId="0" xfId="0" applyFont="1" applyBorder="1" applyAlignment="1">
      <alignment horizontal="left"/>
    </xf>
  </cellXfs>
  <cellStyles count="1">
    <cellStyle name="Standard" xfId="0" builtinId="0"/>
  </cellStyles>
  <dxfs count="4">
    <dxf>
      <fill>
        <patternFill>
          <bgColor rgb="FFCCFFCC"/>
        </patternFill>
      </fill>
    </dxf>
    <dxf>
      <fill>
        <patternFill>
          <bgColor rgb="FFFFFF99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</dxfs>
  <tableStyles count="0" defaultTableStyle="TableStyleMedium9" defaultPivotStyle="PivotStyleLight16"/>
  <colors>
    <mruColors>
      <color rgb="FFFFFF99"/>
      <color rgb="FFCCFFCC"/>
      <color rgb="FFFFFFCC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579782</xdr:colOff>
      <xdr:row>1</xdr:row>
      <xdr:rowOff>0</xdr:rowOff>
    </xdr:from>
    <xdr:to>
      <xdr:col>14</xdr:col>
      <xdr:colOff>685151</xdr:colOff>
      <xdr:row>4</xdr:row>
      <xdr:rowOff>82091</xdr:rowOff>
    </xdr:to>
    <xdr:pic>
      <xdr:nvPicPr>
        <xdr:cNvPr id="3" name="Grafi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1108" y="165652"/>
          <a:ext cx="1472000" cy="5790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AX103"/>
  <sheetViews>
    <sheetView tabSelected="1" topLeftCell="A43" zoomScale="115" zoomScaleNormal="115" workbookViewId="0">
      <selection activeCell="L56" sqref="L56"/>
    </sheetView>
  </sheetViews>
  <sheetFormatPr baseColWidth="10" defaultRowHeight="15" x14ac:dyDescent="0.25"/>
  <cols>
    <col min="1" max="1" width="3.5703125" customWidth="1"/>
    <col min="2" max="2" width="3.7109375" customWidth="1"/>
    <col min="3" max="3" width="8.28515625" hidden="1" customWidth="1"/>
    <col min="4" max="5" width="12.7109375" hidden="1" customWidth="1"/>
    <col min="6" max="6" width="12.28515625" hidden="1" customWidth="1"/>
    <col min="7" max="7" width="8" style="66" customWidth="1"/>
    <col min="8" max="8" width="9" customWidth="1"/>
    <col min="9" max="9" width="5.7109375" customWidth="1"/>
    <col min="10" max="10" width="6.140625" customWidth="1"/>
    <col min="11" max="11" width="6" customWidth="1"/>
    <col min="12" max="12" width="7.85546875" customWidth="1"/>
    <col min="13" max="13" width="10.140625" customWidth="1"/>
    <col min="14" max="14" width="10.28515625" customWidth="1"/>
    <col min="15" max="15" width="11.28515625" customWidth="1"/>
    <col min="16" max="16" width="11.42578125" style="1"/>
    <col min="17" max="17" width="11.42578125" style="1" customWidth="1"/>
    <col min="18" max="18" width="13" style="1" hidden="1" customWidth="1"/>
    <col min="19" max="21" width="11.42578125" style="1" hidden="1" customWidth="1"/>
    <col min="22" max="49" width="11.42578125" hidden="1" customWidth="1"/>
    <col min="50" max="53" width="0" hidden="1" customWidth="1"/>
  </cols>
  <sheetData>
    <row r="1" spans="1:33" ht="12.75" customHeight="1" x14ac:dyDescent="0.25">
      <c r="A1" s="1"/>
      <c r="C1" s="2"/>
      <c r="D1" s="2"/>
      <c r="E1" s="2"/>
      <c r="F1" s="2"/>
      <c r="G1" s="64"/>
      <c r="H1" s="83" t="s">
        <v>95</v>
      </c>
      <c r="I1" s="84"/>
      <c r="J1" s="85"/>
      <c r="K1" s="92"/>
      <c r="L1" s="93"/>
      <c r="M1" s="4"/>
      <c r="N1" s="4"/>
      <c r="O1" s="4"/>
      <c r="R1" s="23" t="s">
        <v>87</v>
      </c>
      <c r="AD1" s="16" t="s">
        <v>88</v>
      </c>
    </row>
    <row r="2" spans="1:33" ht="12.75" customHeight="1" x14ac:dyDescent="0.25">
      <c r="A2" s="3"/>
      <c r="B2" s="3"/>
      <c r="C2" s="2"/>
      <c r="D2" s="2"/>
      <c r="E2" s="2"/>
      <c r="F2" s="2"/>
      <c r="G2" s="64"/>
      <c r="H2" s="86"/>
      <c r="I2" s="84"/>
      <c r="J2" s="85"/>
      <c r="K2" s="94"/>
      <c r="L2" s="93"/>
      <c r="O2" s="3"/>
      <c r="R2" s="1" t="s">
        <v>86</v>
      </c>
      <c r="S2" s="1" t="b">
        <f>IF(OR(T2="1",T2="2",T2="3",T2="12"),TRUE,FALSE)</f>
        <v>0</v>
      </c>
      <c r="T2" t="str">
        <f>LEFT(Periode,SEARCH(".",Periode)-1)</f>
        <v>04</v>
      </c>
      <c r="U2"/>
      <c r="AD2" t="s">
        <v>57</v>
      </c>
      <c r="AE2" s="10" t="str">
        <f>RIGHT(Periode,4)</f>
        <v>2020</v>
      </c>
    </row>
    <row r="3" spans="1:33" ht="12.75" customHeight="1" x14ac:dyDescent="0.25">
      <c r="A3" s="3"/>
      <c r="B3" s="3"/>
      <c r="C3" s="5"/>
      <c r="D3" s="6"/>
      <c r="E3" s="5"/>
      <c r="F3" s="5"/>
      <c r="G3" s="64"/>
      <c r="H3" s="87" t="s">
        <v>0</v>
      </c>
      <c r="I3" s="85"/>
      <c r="J3" s="85"/>
      <c r="K3" s="95">
        <v>1</v>
      </c>
      <c r="L3" s="85"/>
      <c r="O3" s="3"/>
      <c r="R3"/>
      <c r="S3" t="s">
        <v>24</v>
      </c>
      <c r="T3" t="s">
        <v>25</v>
      </c>
      <c r="U3" t="s">
        <v>26</v>
      </c>
      <c r="V3" t="s">
        <v>27</v>
      </c>
      <c r="W3" t="s">
        <v>28</v>
      </c>
      <c r="X3" t="s">
        <v>29</v>
      </c>
      <c r="AD3" t="s">
        <v>64</v>
      </c>
      <c r="AE3" s="10" t="str">
        <f>Bundesland</f>
        <v>Saarland</v>
      </c>
      <c r="AF3">
        <f>VLOOKUP(AE3,AD5:AE20,2,FALSE)</f>
        <v>10</v>
      </c>
      <c r="AG3" t="str">
        <f>INDEX(AG40:AV40,1,BundeslandID)</f>
        <v>01.01.2020;00.01.1900;10.04.2020;12.04.2020;13.04.2020;01.05.2020;21.05.2020;31.05.2020;01.06.2020;11.06.2020;15.08.2020;03.10.2020;00.01.1900;01.11.2020;00.01.1900;25.12.2020;26.12.2020;</v>
      </c>
    </row>
    <row r="4" spans="1:33" ht="12.75" customHeight="1" x14ac:dyDescent="0.25">
      <c r="A4" s="3"/>
      <c r="B4" s="3"/>
      <c r="C4" s="2"/>
      <c r="D4" s="2"/>
      <c r="E4" s="2"/>
      <c r="F4" s="2"/>
      <c r="G4" s="64"/>
      <c r="H4" s="88" t="s">
        <v>19</v>
      </c>
      <c r="I4" s="89"/>
      <c r="J4" s="89"/>
      <c r="K4" s="96" t="s">
        <v>91</v>
      </c>
      <c r="L4" s="97"/>
      <c r="M4" s="55"/>
      <c r="N4" s="55"/>
      <c r="O4" s="56"/>
      <c r="P4" s="56"/>
      <c r="R4" t="s">
        <v>10</v>
      </c>
      <c r="S4">
        <v>8</v>
      </c>
      <c r="T4">
        <v>8</v>
      </c>
      <c r="U4">
        <v>8</v>
      </c>
      <c r="V4">
        <v>8</v>
      </c>
      <c r="W4" t="s">
        <v>30</v>
      </c>
      <c r="X4" t="s">
        <v>17</v>
      </c>
      <c r="AE4" s="11"/>
    </row>
    <row r="5" spans="1:33" ht="12.75" customHeight="1" x14ac:dyDescent="0.25">
      <c r="A5" s="3"/>
      <c r="B5" s="3"/>
      <c r="C5" s="2"/>
      <c r="D5" s="2"/>
      <c r="E5" s="2"/>
      <c r="F5" s="2"/>
      <c r="G5" s="64"/>
      <c r="H5" s="57" t="s">
        <v>11</v>
      </c>
      <c r="I5" s="58"/>
      <c r="J5" s="58"/>
      <c r="K5" s="98" t="s">
        <v>76</v>
      </c>
      <c r="L5" s="99"/>
      <c r="M5" s="55"/>
      <c r="N5" s="55"/>
      <c r="O5" s="61"/>
      <c r="P5" s="61"/>
      <c r="R5" t="s">
        <v>20</v>
      </c>
      <c r="S5">
        <v>8.5</v>
      </c>
      <c r="T5">
        <v>7</v>
      </c>
      <c r="U5">
        <v>8</v>
      </c>
      <c r="V5">
        <v>6</v>
      </c>
      <c r="W5" t="s">
        <v>30</v>
      </c>
      <c r="X5" t="s">
        <v>17</v>
      </c>
      <c r="AD5" s="13" t="s">
        <v>67</v>
      </c>
      <c r="AE5" s="10">
        <v>8</v>
      </c>
    </row>
    <row r="6" spans="1:33" ht="12.75" customHeight="1" x14ac:dyDescent="0.25">
      <c r="A6" s="3"/>
      <c r="B6" s="3"/>
      <c r="C6" s="2"/>
      <c r="D6" s="2"/>
      <c r="E6" s="2"/>
      <c r="F6" s="2"/>
      <c r="G6" s="3"/>
      <c r="H6" s="59" t="s">
        <v>102</v>
      </c>
      <c r="I6" s="70"/>
      <c r="J6" s="70"/>
      <c r="K6" s="76">
        <v>8</v>
      </c>
      <c r="L6" s="72"/>
      <c r="M6" s="59" t="s">
        <v>104</v>
      </c>
      <c r="N6" s="55"/>
      <c r="O6" s="76">
        <v>8</v>
      </c>
      <c r="P6" s="56"/>
      <c r="R6" t="s">
        <v>21</v>
      </c>
      <c r="S6">
        <v>8</v>
      </c>
      <c r="T6">
        <v>8</v>
      </c>
      <c r="U6">
        <v>7.5</v>
      </c>
      <c r="V6">
        <v>7.5</v>
      </c>
      <c r="W6" s="10" t="str">
        <f>IF(DATEVALUE(CONCATENATE("1.",Periode))&gt;Z6,CONCATENATE(DAY(AA6),".",MONTH(AA6),"."),CONCATENATE(DAY(Y6),".",MONTH(Y6),"."))</f>
        <v>2.12.</v>
      </c>
      <c r="X6" s="10" t="str">
        <f>IF(DATEVALUE(CONCATENATE("1.",Periode))&gt;Z6,CONCATENATE(DAY(AB6),".",MONTH(AB6),"."),CONCATENATE(DAY(Z6),".",MONTH(Z6),"."))</f>
        <v>26.4.</v>
      </c>
      <c r="Y6" s="8">
        <f>DATE(RIGHT(Periode,4)-1,1,7*49-3-WEEKDAY(DATE(RIGHT(Periode,4)-1,,),3))</f>
        <v>43801</v>
      </c>
      <c r="Z6" s="8">
        <f>DATE(RIGHT(Periode,4),1,7*18-3-WEEKDAY(DATE(RIGHT(Periode,4),,),3))-1</f>
        <v>43947</v>
      </c>
      <c r="AA6" s="8">
        <f>DATE(RIGHT(Periode,4),1,7*49-3-WEEKDAY(DATE(RIGHT(Periode,4),,),3))</f>
        <v>44165</v>
      </c>
      <c r="AB6" s="8">
        <f>DATE(RIGHT(Periode,4)+1,1,7*18-3-WEEKDAY(DATE(RIGHT(Periode,4)+1,,),3))-1</f>
        <v>44318</v>
      </c>
      <c r="AD6" s="13" t="s">
        <v>65</v>
      </c>
      <c r="AE6" s="10">
        <v>9</v>
      </c>
    </row>
    <row r="7" spans="1:33" ht="12.75" customHeight="1" x14ac:dyDescent="0.25">
      <c r="A7" s="3"/>
      <c r="B7" s="3"/>
      <c r="C7" s="2"/>
      <c r="D7" s="2"/>
      <c r="E7" s="2"/>
      <c r="F7" s="2"/>
      <c r="G7" s="3"/>
      <c r="H7" s="90" t="s">
        <v>89</v>
      </c>
      <c r="I7" s="91"/>
      <c r="J7" s="89"/>
      <c r="K7" s="62" t="s">
        <v>103</v>
      </c>
      <c r="L7" s="63"/>
      <c r="M7" s="60"/>
      <c r="N7" s="55"/>
      <c r="O7" s="55"/>
      <c r="P7" s="56"/>
      <c r="R7" t="s">
        <v>84</v>
      </c>
      <c r="S7">
        <v>8.1</v>
      </c>
      <c r="T7">
        <v>8.1</v>
      </c>
      <c r="U7">
        <v>8.1</v>
      </c>
      <c r="V7">
        <v>8.1</v>
      </c>
      <c r="W7" t="s">
        <v>30</v>
      </c>
      <c r="X7" t="s">
        <v>17</v>
      </c>
      <c r="AD7" s="13" t="s">
        <v>66</v>
      </c>
      <c r="AE7" s="10">
        <v>11</v>
      </c>
    </row>
    <row r="8" spans="1:33" ht="12.75" customHeight="1" x14ac:dyDescent="0.25">
      <c r="A8" s="3"/>
      <c r="B8" s="6"/>
      <c r="C8" s="6"/>
      <c r="D8" s="6"/>
      <c r="E8" s="6"/>
      <c r="F8" s="6"/>
      <c r="G8" s="3"/>
      <c r="K8" s="6"/>
      <c r="L8" s="7"/>
      <c r="M8" s="7"/>
      <c r="N8" s="7"/>
      <c r="O8" s="7"/>
      <c r="R8" t="s">
        <v>85</v>
      </c>
      <c r="S8">
        <v>7.8</v>
      </c>
      <c r="T8">
        <v>7.8</v>
      </c>
      <c r="U8">
        <v>7.8</v>
      </c>
      <c r="V8">
        <v>7.8</v>
      </c>
      <c r="W8" t="s">
        <v>30</v>
      </c>
      <c r="X8" t="s">
        <v>17</v>
      </c>
      <c r="AD8" s="13" t="s">
        <v>68</v>
      </c>
      <c r="AE8" s="10">
        <v>12</v>
      </c>
    </row>
    <row r="9" spans="1:33" ht="33.75" x14ac:dyDescent="0.25">
      <c r="A9" s="9" t="s">
        <v>10</v>
      </c>
      <c r="B9" s="9" t="s">
        <v>10</v>
      </c>
      <c r="C9" s="39" t="s">
        <v>80</v>
      </c>
      <c r="D9" s="40" t="s">
        <v>2</v>
      </c>
      <c r="E9" s="39" t="s">
        <v>14</v>
      </c>
      <c r="F9" s="39"/>
      <c r="G9" s="39" t="s">
        <v>9</v>
      </c>
      <c r="H9" s="39" t="s">
        <v>81</v>
      </c>
      <c r="I9" s="39" t="s">
        <v>83</v>
      </c>
      <c r="J9" s="39" t="s">
        <v>3</v>
      </c>
      <c r="K9" s="39" t="s">
        <v>4</v>
      </c>
      <c r="L9" s="39" t="s">
        <v>5</v>
      </c>
      <c r="M9" s="39" t="s">
        <v>92</v>
      </c>
      <c r="N9" s="39" t="s">
        <v>93</v>
      </c>
      <c r="O9" s="39" t="s">
        <v>94</v>
      </c>
      <c r="R9" t="s">
        <v>23</v>
      </c>
      <c r="S9">
        <v>8</v>
      </c>
      <c r="T9">
        <v>7</v>
      </c>
      <c r="U9">
        <v>8</v>
      </c>
      <c r="V9">
        <v>7</v>
      </c>
      <c r="W9" t="s">
        <v>30</v>
      </c>
      <c r="X9" t="s">
        <v>17</v>
      </c>
      <c r="AD9" s="13" t="s">
        <v>69</v>
      </c>
      <c r="AE9" s="10">
        <v>4</v>
      </c>
    </row>
    <row r="10" spans="1:33" ht="12" customHeight="1" x14ac:dyDescent="0.25">
      <c r="A10" s="41"/>
      <c r="B10" s="41"/>
      <c r="C10" s="42"/>
      <c r="D10" s="43"/>
      <c r="E10" s="43"/>
      <c r="F10" s="43"/>
      <c r="G10" s="43"/>
      <c r="H10" s="44">
        <v>1000</v>
      </c>
      <c r="I10" s="44">
        <v>1012</v>
      </c>
      <c r="J10" s="44">
        <v>1650</v>
      </c>
      <c r="K10" s="44">
        <v>1600</v>
      </c>
      <c r="L10" s="44"/>
      <c r="M10" s="49"/>
      <c r="N10" s="75" t="s">
        <v>90</v>
      </c>
      <c r="O10" s="50"/>
      <c r="R10" t="s">
        <v>22</v>
      </c>
      <c r="S10">
        <v>8</v>
      </c>
      <c r="T10">
        <v>8</v>
      </c>
      <c r="U10">
        <v>8</v>
      </c>
      <c r="V10">
        <v>8</v>
      </c>
      <c r="W10" t="s">
        <v>30</v>
      </c>
      <c r="X10" t="s">
        <v>17</v>
      </c>
      <c r="AD10" s="13" t="s">
        <v>70</v>
      </c>
      <c r="AE10" s="10">
        <v>2</v>
      </c>
    </row>
    <row r="11" spans="1:33" ht="12" customHeight="1" x14ac:dyDescent="0.25">
      <c r="A11" s="81" t="s">
        <v>1</v>
      </c>
      <c r="B11" s="82"/>
      <c r="C11" s="45"/>
      <c r="D11" s="46"/>
      <c r="E11" s="46"/>
      <c r="F11" s="46"/>
      <c r="G11" s="46" t="s">
        <v>82</v>
      </c>
      <c r="H11" s="45" t="s">
        <v>82</v>
      </c>
      <c r="I11" s="45" t="s">
        <v>82</v>
      </c>
      <c r="J11" s="45" t="s">
        <v>82</v>
      </c>
      <c r="K11" s="45" t="s">
        <v>82</v>
      </c>
      <c r="L11" s="45" t="s">
        <v>82</v>
      </c>
      <c r="M11" s="71" t="s">
        <v>82</v>
      </c>
      <c r="N11" s="54">
        <v>0</v>
      </c>
      <c r="O11" s="45"/>
      <c r="R11" s="19" t="s">
        <v>8</v>
      </c>
      <c r="S11" s="20"/>
      <c r="T11" s="20"/>
      <c r="U11" s="20"/>
      <c r="AD11" s="13" t="s">
        <v>71</v>
      </c>
      <c r="AE11" s="10">
        <v>6</v>
      </c>
    </row>
    <row r="12" spans="1:33" ht="12" customHeight="1" x14ac:dyDescent="0.25">
      <c r="A12" s="24" t="str">
        <f t="shared" ref="A12:A42" si="0">IF(B12="","",LEFT(TEXT(DATEVALUE(CONCATENATE(B12,".",Periode)),"TTTT"),2))</f>
        <v>Mi</v>
      </c>
      <c r="B12" s="24">
        <v>1</v>
      </c>
      <c r="C12" s="25"/>
      <c r="D12" s="26" t="b">
        <f t="shared" ref="D12:D42" si="1">NOT(ISERROR(FIND(TEXT(DATEVALUE(CONCATENATE(B12,".",Periode)),"TT.MM.JJJJ"),FEIERTAGE)))</f>
        <v>0</v>
      </c>
      <c r="E12" s="26">
        <f t="shared" ref="E12:E42" si="2">WEEKDAY(DATEVALUE(CONCATENATE(B12,".",Periode)))</f>
        <v>4</v>
      </c>
      <c r="F12" s="26"/>
      <c r="G12" s="73">
        <f t="shared" ref="G12:G42" si="3">IF(B12="","",IF(OR(E12=1,E12=7),0,IF(E12=6,Fr,MoDo)))</f>
        <v>8</v>
      </c>
      <c r="H12" s="33"/>
      <c r="I12" s="33"/>
      <c r="J12" s="33"/>
      <c r="K12" s="33"/>
      <c r="L12" s="34">
        <f>IF(B12&lt;&gt;"",H12+I12+J12+K12,"")</f>
        <v>0</v>
      </c>
      <c r="M12" s="34">
        <f>IF(B12&lt;&gt;"",-G12+H12+I12+J12+K12,"")</f>
        <v>-8</v>
      </c>
      <c r="N12" s="51">
        <f>IF(B12&lt;&gt;"",N11+M12,"")</f>
        <v>-8</v>
      </c>
      <c r="O12" s="34"/>
      <c r="R12" s="20"/>
      <c r="S12" s="20" t="s">
        <v>12</v>
      </c>
      <c r="T12" s="20" t="s">
        <v>13</v>
      </c>
      <c r="U12" s="20"/>
      <c r="AD12" s="13" t="s">
        <v>72</v>
      </c>
      <c r="AE12" s="10">
        <v>13</v>
      </c>
    </row>
    <row r="13" spans="1:33" ht="12" customHeight="1" x14ac:dyDescent="0.25">
      <c r="A13" s="27" t="str">
        <f t="shared" si="0"/>
        <v>Do</v>
      </c>
      <c r="B13" s="27">
        <v>2</v>
      </c>
      <c r="C13" s="28"/>
      <c r="D13" s="26" t="b">
        <f t="shared" si="1"/>
        <v>0</v>
      </c>
      <c r="E13" s="26">
        <f t="shared" si="2"/>
        <v>5</v>
      </c>
      <c r="F13" s="26"/>
      <c r="G13" s="73">
        <f>IF(B13="","",IF(OR(E13=1,E13=7),0,IF(E13=6,Fr,MoDo)))</f>
        <v>8</v>
      </c>
      <c r="H13" s="36"/>
      <c r="I13" s="36"/>
      <c r="J13" s="36"/>
      <c r="K13" s="36"/>
      <c r="L13" s="35">
        <f t="shared" ref="L13:L42" si="4">IF(B13&lt;&gt;"",H13+I13+J13+K13,"")</f>
        <v>0</v>
      </c>
      <c r="M13" s="35">
        <f t="shared" ref="M13:M42" si="5">IF(B13&lt;&gt;"",-G13+H13+I13+J13+K13,"")</f>
        <v>-8</v>
      </c>
      <c r="N13" s="52">
        <f t="shared" ref="N13:N42" si="6">IF(B13&lt;&gt;"",N12+M13,"")</f>
        <v>-16</v>
      </c>
      <c r="O13" s="35"/>
      <c r="R13" s="21" t="s">
        <v>6</v>
      </c>
      <c r="S13" s="20" t="e">
        <f>VLOOKUP(Gewerbe,$R$4:$X$10,2,TRUE)</f>
        <v>#REF!</v>
      </c>
      <c r="T13" s="20" t="e">
        <f>VLOOKUP(Gewerbe,$R$4:$X$10,4,TRUE)</f>
        <v>#REF!</v>
      </c>
      <c r="U13" s="20"/>
      <c r="AD13" s="13" t="s">
        <v>73</v>
      </c>
      <c r="AE13" s="10">
        <v>3</v>
      </c>
    </row>
    <row r="14" spans="1:33" ht="12" customHeight="1" x14ac:dyDescent="0.25">
      <c r="A14" s="29" t="str">
        <f t="shared" si="0"/>
        <v>Fr</v>
      </c>
      <c r="B14" s="29">
        <v>3</v>
      </c>
      <c r="C14" s="25"/>
      <c r="D14" s="26" t="b">
        <f t="shared" si="1"/>
        <v>0</v>
      </c>
      <c r="E14" s="26">
        <f t="shared" si="2"/>
        <v>6</v>
      </c>
      <c r="F14" s="26"/>
      <c r="G14" s="73">
        <f>IF(B14="","",IF(OR(E14=1,E14=7),0,IF(E14=6,Fr,MoDo)))</f>
        <v>8</v>
      </c>
      <c r="H14" s="33"/>
      <c r="I14" s="33"/>
      <c r="J14" s="33"/>
      <c r="K14" s="33"/>
      <c r="L14" s="34">
        <f t="shared" si="4"/>
        <v>0</v>
      </c>
      <c r="M14" s="34">
        <f t="shared" si="5"/>
        <v>-8</v>
      </c>
      <c r="N14" s="51">
        <f t="shared" si="6"/>
        <v>-24</v>
      </c>
      <c r="O14" s="34"/>
      <c r="R14" s="21" t="s">
        <v>7</v>
      </c>
      <c r="S14" s="20" t="e">
        <f>VLOOKUP(Gewerbe,$R$4:$X$10,3,TRUE)</f>
        <v>#REF!</v>
      </c>
      <c r="T14" s="20" t="e">
        <f>VLOOKUP(Gewerbe,$R$4:$X$10,5,TRUE)</f>
        <v>#REF!</v>
      </c>
      <c r="U14" s="20"/>
      <c r="Z14" s="8"/>
      <c r="AA14" s="8"/>
      <c r="AD14" s="13" t="s">
        <v>74</v>
      </c>
      <c r="AE14" s="10">
        <v>5</v>
      </c>
    </row>
    <row r="15" spans="1:33" ht="12" customHeight="1" x14ac:dyDescent="0.25">
      <c r="A15" s="27" t="str">
        <f t="shared" si="0"/>
        <v>Sa</v>
      </c>
      <c r="B15" s="27">
        <v>4</v>
      </c>
      <c r="C15" s="28"/>
      <c r="D15" s="26" t="b">
        <f t="shared" si="1"/>
        <v>0</v>
      </c>
      <c r="E15" s="26">
        <f t="shared" si="2"/>
        <v>7</v>
      </c>
      <c r="F15" s="26"/>
      <c r="G15" s="73">
        <f t="shared" si="3"/>
        <v>0</v>
      </c>
      <c r="H15" s="36"/>
      <c r="I15" s="36"/>
      <c r="J15" s="36"/>
      <c r="K15" s="36"/>
      <c r="L15" s="35">
        <f t="shared" si="4"/>
        <v>0</v>
      </c>
      <c r="M15" s="35">
        <f t="shared" si="5"/>
        <v>0</v>
      </c>
      <c r="N15" s="52">
        <f t="shared" si="6"/>
        <v>-24</v>
      </c>
      <c r="O15" s="35"/>
      <c r="R15" s="19"/>
      <c r="S15" s="20"/>
      <c r="T15" s="20"/>
      <c r="U15" s="20"/>
      <c r="Z15" s="8"/>
      <c r="AA15" s="8"/>
      <c r="AD15" s="13" t="s">
        <v>75</v>
      </c>
      <c r="AE15" s="10">
        <v>7</v>
      </c>
    </row>
    <row r="16" spans="1:33" ht="12" customHeight="1" x14ac:dyDescent="0.25">
      <c r="A16" s="29" t="str">
        <f t="shared" si="0"/>
        <v>So</v>
      </c>
      <c r="B16" s="29">
        <v>5</v>
      </c>
      <c r="C16" s="25"/>
      <c r="D16" s="26" t="b">
        <f t="shared" si="1"/>
        <v>0</v>
      </c>
      <c r="E16" s="26">
        <f t="shared" si="2"/>
        <v>1</v>
      </c>
      <c r="F16" s="26"/>
      <c r="G16" s="73">
        <f t="shared" si="3"/>
        <v>0</v>
      </c>
      <c r="H16" s="33"/>
      <c r="I16" s="33"/>
      <c r="J16" s="33"/>
      <c r="K16" s="33"/>
      <c r="L16" s="34">
        <f t="shared" si="4"/>
        <v>0</v>
      </c>
      <c r="M16" s="34">
        <f t="shared" si="5"/>
        <v>0</v>
      </c>
      <c r="N16" s="51">
        <f t="shared" si="6"/>
        <v>-24</v>
      </c>
      <c r="O16" s="34"/>
      <c r="R16" s="22" t="s">
        <v>16</v>
      </c>
      <c r="S16" s="22" t="e">
        <f>VLOOKUP(Gewerbe,$R$4:$X$10,6,TRUE)</f>
        <v>#REF!</v>
      </c>
      <c r="T16" s="22" t="s">
        <v>15</v>
      </c>
      <c r="U16" s="22" t="e">
        <f>VLOOKUP(Gewerbe,$R$4:$X$10,7,TRUE)</f>
        <v>#REF!</v>
      </c>
      <c r="AD16" s="13" t="s">
        <v>76</v>
      </c>
      <c r="AE16" s="10">
        <v>10</v>
      </c>
    </row>
    <row r="17" spans="1:50" ht="12" customHeight="1" x14ac:dyDescent="0.25">
      <c r="A17" s="27" t="str">
        <f t="shared" si="0"/>
        <v>Mo</v>
      </c>
      <c r="B17" s="27">
        <v>6</v>
      </c>
      <c r="C17" s="28"/>
      <c r="D17" s="26" t="b">
        <f t="shared" si="1"/>
        <v>0</v>
      </c>
      <c r="E17" s="26">
        <f t="shared" si="2"/>
        <v>2</v>
      </c>
      <c r="F17" s="26"/>
      <c r="G17" s="73">
        <f t="shared" si="3"/>
        <v>8</v>
      </c>
      <c r="H17" s="36"/>
      <c r="I17" s="36"/>
      <c r="J17" s="36"/>
      <c r="K17" s="36"/>
      <c r="L17" s="35">
        <f t="shared" si="4"/>
        <v>0</v>
      </c>
      <c r="M17" s="35">
        <f t="shared" si="5"/>
        <v>-8</v>
      </c>
      <c r="N17" s="52">
        <f t="shared" si="6"/>
        <v>-32</v>
      </c>
      <c r="O17" s="35"/>
      <c r="AD17" s="13" t="s">
        <v>18</v>
      </c>
      <c r="AE17" s="10">
        <v>14</v>
      </c>
    </row>
    <row r="18" spans="1:50" ht="12" customHeight="1" x14ac:dyDescent="0.25">
      <c r="A18" s="29" t="str">
        <f t="shared" si="0"/>
        <v>Di</v>
      </c>
      <c r="B18" s="29">
        <v>7</v>
      </c>
      <c r="C18" s="25"/>
      <c r="D18" s="26" t="b">
        <f t="shared" si="1"/>
        <v>0</v>
      </c>
      <c r="E18" s="26">
        <f t="shared" si="2"/>
        <v>3</v>
      </c>
      <c r="F18" s="26"/>
      <c r="G18" s="73">
        <f t="shared" si="3"/>
        <v>8</v>
      </c>
      <c r="H18" s="33"/>
      <c r="I18" s="33"/>
      <c r="J18" s="33"/>
      <c r="K18" s="33"/>
      <c r="L18" s="34">
        <f t="shared" si="4"/>
        <v>0</v>
      </c>
      <c r="M18" s="34">
        <f t="shared" si="5"/>
        <v>-8</v>
      </c>
      <c r="N18" s="51">
        <f t="shared" si="6"/>
        <v>-40</v>
      </c>
      <c r="O18" s="34"/>
      <c r="AD18" s="13" t="s">
        <v>77</v>
      </c>
      <c r="AE18" s="10">
        <v>15</v>
      </c>
    </row>
    <row r="19" spans="1:50" ht="12" customHeight="1" x14ac:dyDescent="0.25">
      <c r="A19" s="27" t="str">
        <f t="shared" si="0"/>
        <v>Mi</v>
      </c>
      <c r="B19" s="27">
        <v>8</v>
      </c>
      <c r="C19" s="28"/>
      <c r="D19" s="26" t="b">
        <f t="shared" si="1"/>
        <v>0</v>
      </c>
      <c r="E19" s="26">
        <f t="shared" si="2"/>
        <v>4</v>
      </c>
      <c r="F19" s="26"/>
      <c r="G19" s="73">
        <f t="shared" si="3"/>
        <v>8</v>
      </c>
      <c r="H19" s="36"/>
      <c r="I19" s="36"/>
      <c r="J19" s="36"/>
      <c r="K19" s="36"/>
      <c r="L19" s="35">
        <f t="shared" si="4"/>
        <v>0</v>
      </c>
      <c r="M19" s="35">
        <f t="shared" si="5"/>
        <v>-8</v>
      </c>
      <c r="N19" s="52">
        <f t="shared" si="6"/>
        <v>-48</v>
      </c>
      <c r="O19" s="35"/>
      <c r="AD19" s="13" t="s">
        <v>78</v>
      </c>
      <c r="AE19" s="10">
        <v>16</v>
      </c>
    </row>
    <row r="20" spans="1:50" ht="12" customHeight="1" x14ac:dyDescent="0.25">
      <c r="A20" s="29" t="str">
        <f t="shared" si="0"/>
        <v>Do</v>
      </c>
      <c r="B20" s="29">
        <v>9</v>
      </c>
      <c r="C20" s="25"/>
      <c r="D20" s="26" t="b">
        <f t="shared" si="1"/>
        <v>0</v>
      </c>
      <c r="E20" s="26">
        <f t="shared" si="2"/>
        <v>5</v>
      </c>
      <c r="F20" s="26"/>
      <c r="G20" s="73">
        <f t="shared" si="3"/>
        <v>8</v>
      </c>
      <c r="H20" s="33"/>
      <c r="I20" s="33"/>
      <c r="J20" s="33"/>
      <c r="K20" s="33"/>
      <c r="L20" s="34">
        <f t="shared" si="4"/>
        <v>0</v>
      </c>
      <c r="M20" s="34">
        <f t="shared" si="5"/>
        <v>-8</v>
      </c>
      <c r="N20" s="51">
        <f t="shared" si="6"/>
        <v>-56</v>
      </c>
      <c r="O20" s="34"/>
      <c r="AD20" s="13" t="s">
        <v>33</v>
      </c>
      <c r="AE20" s="10">
        <v>1</v>
      </c>
    </row>
    <row r="21" spans="1:50" ht="12" customHeight="1" x14ac:dyDescent="0.25">
      <c r="A21" s="27" t="str">
        <f t="shared" si="0"/>
        <v>Fr</v>
      </c>
      <c r="B21" s="27">
        <v>10</v>
      </c>
      <c r="C21" s="28"/>
      <c r="D21" s="26" t="b">
        <f t="shared" si="1"/>
        <v>1</v>
      </c>
      <c r="E21" s="26">
        <f t="shared" si="2"/>
        <v>6</v>
      </c>
      <c r="F21" s="26"/>
      <c r="G21" s="73">
        <f t="shared" si="3"/>
        <v>8</v>
      </c>
      <c r="H21" s="36"/>
      <c r="I21" s="36"/>
      <c r="J21" s="36"/>
      <c r="K21" s="36"/>
      <c r="L21" s="35">
        <f t="shared" si="4"/>
        <v>0</v>
      </c>
      <c r="M21" s="35">
        <f t="shared" si="5"/>
        <v>-8</v>
      </c>
      <c r="N21" s="52">
        <f t="shared" si="6"/>
        <v>-64</v>
      </c>
      <c r="O21" s="35"/>
      <c r="AE21" s="11"/>
    </row>
    <row r="22" spans="1:50" ht="12" customHeight="1" x14ac:dyDescent="0.25">
      <c r="A22" s="29" t="str">
        <f t="shared" si="0"/>
        <v>Sa</v>
      </c>
      <c r="B22" s="29">
        <v>11</v>
      </c>
      <c r="C22" s="25"/>
      <c r="D22" s="26" t="b">
        <f t="shared" si="1"/>
        <v>0</v>
      </c>
      <c r="E22" s="26">
        <f t="shared" si="2"/>
        <v>7</v>
      </c>
      <c r="F22" s="26"/>
      <c r="G22" s="73">
        <f t="shared" si="3"/>
        <v>0</v>
      </c>
      <c r="H22" s="33"/>
      <c r="I22" s="33"/>
      <c r="J22" s="33"/>
      <c r="K22" s="33"/>
      <c r="L22" s="34">
        <f t="shared" si="4"/>
        <v>0</v>
      </c>
      <c r="M22" s="34">
        <f t="shared" si="5"/>
        <v>0</v>
      </c>
      <c r="N22" s="51">
        <f t="shared" si="6"/>
        <v>-64</v>
      </c>
      <c r="O22" s="34"/>
      <c r="AE22" s="11"/>
      <c r="AF22" s="11"/>
      <c r="AG22" s="47" t="s">
        <v>33</v>
      </c>
      <c r="AH22" s="47" t="s">
        <v>34</v>
      </c>
      <c r="AI22" s="47" t="s">
        <v>35</v>
      </c>
      <c r="AJ22" s="47" t="s">
        <v>36</v>
      </c>
      <c r="AK22" s="47" t="s">
        <v>37</v>
      </c>
      <c r="AL22" s="47" t="s">
        <v>38</v>
      </c>
      <c r="AM22" s="47" t="s">
        <v>39</v>
      </c>
      <c r="AN22" s="47" t="s">
        <v>40</v>
      </c>
      <c r="AO22" s="47" t="s">
        <v>41</v>
      </c>
      <c r="AP22" s="47" t="s">
        <v>42</v>
      </c>
      <c r="AQ22" s="47" t="s">
        <v>43</v>
      </c>
      <c r="AR22" s="47" t="s">
        <v>44</v>
      </c>
      <c r="AS22" s="47" t="s">
        <v>45</v>
      </c>
      <c r="AT22" s="47" t="s">
        <v>46</v>
      </c>
      <c r="AU22" s="47" t="s">
        <v>47</v>
      </c>
      <c r="AV22" s="47" t="s">
        <v>48</v>
      </c>
      <c r="AW22" s="48"/>
      <c r="AX22" s="48"/>
    </row>
    <row r="23" spans="1:50" ht="12" customHeight="1" x14ac:dyDescent="0.25">
      <c r="A23" s="27" t="str">
        <f t="shared" si="0"/>
        <v>So</v>
      </c>
      <c r="B23" s="27">
        <v>12</v>
      </c>
      <c r="C23" s="28"/>
      <c r="D23" s="26" t="b">
        <f t="shared" si="1"/>
        <v>1</v>
      </c>
      <c r="E23" s="26">
        <f t="shared" si="2"/>
        <v>1</v>
      </c>
      <c r="F23" s="26"/>
      <c r="G23" s="73">
        <f t="shared" si="3"/>
        <v>0</v>
      </c>
      <c r="H23" s="36"/>
      <c r="I23" s="36"/>
      <c r="J23" s="36"/>
      <c r="K23" s="36"/>
      <c r="L23" s="35">
        <f t="shared" si="4"/>
        <v>0</v>
      </c>
      <c r="M23" s="35">
        <f t="shared" si="5"/>
        <v>0</v>
      </c>
      <c r="N23" s="52">
        <f t="shared" si="6"/>
        <v>-64</v>
      </c>
      <c r="O23" s="35"/>
      <c r="AD23" t="s">
        <v>31</v>
      </c>
      <c r="AE23" s="11"/>
      <c r="AF23" s="8">
        <f>DATE(FeiertagJahr,1,1)</f>
        <v>43831</v>
      </c>
      <c r="AG23" s="12">
        <f t="shared" ref="AG23:AV23" si="7">$AF23</f>
        <v>43831</v>
      </c>
      <c r="AH23" s="12">
        <f t="shared" si="7"/>
        <v>43831</v>
      </c>
      <c r="AI23" s="12">
        <f t="shared" si="7"/>
        <v>43831</v>
      </c>
      <c r="AJ23" s="12">
        <f t="shared" si="7"/>
        <v>43831</v>
      </c>
      <c r="AK23" s="12">
        <f t="shared" si="7"/>
        <v>43831</v>
      </c>
      <c r="AL23" s="12">
        <f t="shared" si="7"/>
        <v>43831</v>
      </c>
      <c r="AM23" s="12">
        <f t="shared" si="7"/>
        <v>43831</v>
      </c>
      <c r="AN23" s="12">
        <f t="shared" si="7"/>
        <v>43831</v>
      </c>
      <c r="AO23" s="12">
        <f t="shared" si="7"/>
        <v>43831</v>
      </c>
      <c r="AP23" s="12">
        <f t="shared" si="7"/>
        <v>43831</v>
      </c>
      <c r="AQ23" s="12">
        <f t="shared" si="7"/>
        <v>43831</v>
      </c>
      <c r="AR23" s="12">
        <f t="shared" si="7"/>
        <v>43831</v>
      </c>
      <c r="AS23" s="12">
        <f t="shared" si="7"/>
        <v>43831</v>
      </c>
      <c r="AT23" s="12">
        <f t="shared" si="7"/>
        <v>43831</v>
      </c>
      <c r="AU23" s="12">
        <f t="shared" si="7"/>
        <v>43831</v>
      </c>
      <c r="AV23" s="12">
        <f t="shared" si="7"/>
        <v>43831</v>
      </c>
    </row>
    <row r="24" spans="1:50" ht="12" customHeight="1" x14ac:dyDescent="0.25">
      <c r="A24" s="29" t="str">
        <f t="shared" si="0"/>
        <v>Mo</v>
      </c>
      <c r="B24" s="29">
        <v>13</v>
      </c>
      <c r="C24" s="25"/>
      <c r="D24" s="26" t="b">
        <f t="shared" si="1"/>
        <v>1</v>
      </c>
      <c r="E24" s="26">
        <f t="shared" si="2"/>
        <v>2</v>
      </c>
      <c r="F24" s="26"/>
      <c r="G24" s="73">
        <f t="shared" si="3"/>
        <v>8</v>
      </c>
      <c r="H24" s="33"/>
      <c r="I24" s="33"/>
      <c r="J24" s="33"/>
      <c r="K24" s="33"/>
      <c r="L24" s="34">
        <f t="shared" si="4"/>
        <v>0</v>
      </c>
      <c r="M24" s="34">
        <f t="shared" si="5"/>
        <v>-8</v>
      </c>
      <c r="N24" s="51">
        <f t="shared" si="6"/>
        <v>-72</v>
      </c>
      <c r="O24" s="34"/>
      <c r="AD24" t="s">
        <v>32</v>
      </c>
      <c r="AE24" s="11"/>
      <c r="AF24" s="8">
        <f>DATE(FeiertagJahr,1,6)</f>
        <v>43836</v>
      </c>
      <c r="AG24" s="12"/>
      <c r="AH24" s="12"/>
      <c r="AI24" s="12"/>
      <c r="AJ24" s="12"/>
      <c r="AK24" s="12"/>
      <c r="AL24" s="12"/>
      <c r="AM24" s="12"/>
      <c r="AN24" s="12">
        <f t="shared" ref="AN24:AO32" si="8">$AF24</f>
        <v>43836</v>
      </c>
      <c r="AO24" s="12">
        <f t="shared" si="8"/>
        <v>43836</v>
      </c>
      <c r="AP24" s="12"/>
      <c r="AQ24" s="12"/>
      <c r="AR24" s="12"/>
      <c r="AS24" s="12"/>
      <c r="AT24" s="12"/>
      <c r="AU24" s="12">
        <f t="shared" ref="AU24:AU31" si="9">$AF24</f>
        <v>43836</v>
      </c>
      <c r="AV24" s="12"/>
    </row>
    <row r="25" spans="1:50" ht="12" customHeight="1" x14ac:dyDescent="0.25">
      <c r="A25" s="27" t="str">
        <f t="shared" si="0"/>
        <v>Di</v>
      </c>
      <c r="B25" s="27">
        <v>14</v>
      </c>
      <c r="C25" s="28"/>
      <c r="D25" s="26" t="b">
        <f t="shared" si="1"/>
        <v>0</v>
      </c>
      <c r="E25" s="26">
        <f t="shared" si="2"/>
        <v>3</v>
      </c>
      <c r="F25" s="26"/>
      <c r="G25" s="73">
        <f t="shared" si="3"/>
        <v>8</v>
      </c>
      <c r="H25" s="36"/>
      <c r="I25" s="36"/>
      <c r="J25" s="36"/>
      <c r="K25" s="36"/>
      <c r="L25" s="35">
        <f t="shared" si="4"/>
        <v>0</v>
      </c>
      <c r="M25" s="35">
        <f t="shared" si="5"/>
        <v>-8</v>
      </c>
      <c r="N25" s="52">
        <f t="shared" si="6"/>
        <v>-80</v>
      </c>
      <c r="O25" s="35"/>
      <c r="AD25" t="s">
        <v>58</v>
      </c>
      <c r="AE25" s="11"/>
      <c r="AF25" s="8">
        <f>AF26-2</f>
        <v>43931</v>
      </c>
      <c r="AG25" s="12">
        <f t="shared" ref="AG25:AM31" si="10">$AF25</f>
        <v>43931</v>
      </c>
      <c r="AH25" s="12">
        <f t="shared" si="10"/>
        <v>43931</v>
      </c>
      <c r="AI25" s="12">
        <f t="shared" si="10"/>
        <v>43931</v>
      </c>
      <c r="AJ25" s="12">
        <f t="shared" si="10"/>
        <v>43931</v>
      </c>
      <c r="AK25" s="12">
        <f t="shared" si="10"/>
        <v>43931</v>
      </c>
      <c r="AL25" s="12">
        <f t="shared" si="10"/>
        <v>43931</v>
      </c>
      <c r="AM25" s="12">
        <f t="shared" si="10"/>
        <v>43931</v>
      </c>
      <c r="AN25" s="12">
        <f t="shared" si="8"/>
        <v>43931</v>
      </c>
      <c r="AO25" s="12">
        <f t="shared" si="8"/>
        <v>43931</v>
      </c>
      <c r="AP25" s="12">
        <f t="shared" ref="AP25:AT31" si="11">$AF25</f>
        <v>43931</v>
      </c>
      <c r="AQ25" s="12">
        <f t="shared" si="11"/>
        <v>43931</v>
      </c>
      <c r="AR25" s="12">
        <f t="shared" si="11"/>
        <v>43931</v>
      </c>
      <c r="AS25" s="12">
        <f t="shared" si="11"/>
        <v>43931</v>
      </c>
      <c r="AT25" s="12">
        <f t="shared" si="11"/>
        <v>43931</v>
      </c>
      <c r="AU25" s="12">
        <f t="shared" si="9"/>
        <v>43931</v>
      </c>
      <c r="AV25" s="12">
        <f t="shared" ref="AV25:AV31" si="12">$AF25</f>
        <v>43931</v>
      </c>
    </row>
    <row r="26" spans="1:50" ht="12" customHeight="1" x14ac:dyDescent="0.25">
      <c r="A26" s="29" t="str">
        <f t="shared" si="0"/>
        <v>Mi</v>
      </c>
      <c r="B26" s="29">
        <v>15</v>
      </c>
      <c r="C26" s="25"/>
      <c r="D26" s="26" t="b">
        <f t="shared" si="1"/>
        <v>0</v>
      </c>
      <c r="E26" s="26">
        <f t="shared" si="2"/>
        <v>4</v>
      </c>
      <c r="F26" s="26"/>
      <c r="G26" s="73">
        <f t="shared" si="3"/>
        <v>8</v>
      </c>
      <c r="H26" s="33"/>
      <c r="I26" s="33"/>
      <c r="J26" s="33"/>
      <c r="K26" s="33"/>
      <c r="L26" s="34">
        <f t="shared" si="4"/>
        <v>0</v>
      </c>
      <c r="M26" s="34">
        <f t="shared" si="5"/>
        <v>-8</v>
      </c>
      <c r="N26" s="51">
        <f t="shared" si="6"/>
        <v>-88</v>
      </c>
      <c r="O26" s="34"/>
      <c r="AD26" t="s">
        <v>56</v>
      </c>
      <c r="AE26" s="11"/>
      <c r="AF26" s="8">
        <f>DOLLAR((DAY(MINUTE(FeiertagJahr/38)/2+55)&amp;".4."&amp;FeiertagJahr)/7,)*7-6</f>
        <v>43933</v>
      </c>
      <c r="AG26" s="12">
        <f t="shared" si="10"/>
        <v>43933</v>
      </c>
      <c r="AH26" s="12">
        <f t="shared" si="10"/>
        <v>43933</v>
      </c>
      <c r="AI26" s="12">
        <f t="shared" si="10"/>
        <v>43933</v>
      </c>
      <c r="AJ26" s="12">
        <f t="shared" si="10"/>
        <v>43933</v>
      </c>
      <c r="AK26" s="12">
        <f t="shared" si="10"/>
        <v>43933</v>
      </c>
      <c r="AL26" s="12">
        <f t="shared" si="10"/>
        <v>43933</v>
      </c>
      <c r="AM26" s="12">
        <f t="shared" si="10"/>
        <v>43933</v>
      </c>
      <c r="AN26" s="12">
        <f t="shared" si="8"/>
        <v>43933</v>
      </c>
      <c r="AO26" s="12">
        <f t="shared" si="8"/>
        <v>43933</v>
      </c>
      <c r="AP26" s="12">
        <f t="shared" si="11"/>
        <v>43933</v>
      </c>
      <c r="AQ26" s="12">
        <f t="shared" si="11"/>
        <v>43933</v>
      </c>
      <c r="AR26" s="12">
        <f t="shared" si="11"/>
        <v>43933</v>
      </c>
      <c r="AS26" s="12">
        <f t="shared" si="11"/>
        <v>43933</v>
      </c>
      <c r="AT26" s="12">
        <f t="shared" si="11"/>
        <v>43933</v>
      </c>
      <c r="AU26" s="12">
        <f t="shared" si="9"/>
        <v>43933</v>
      </c>
      <c r="AV26" s="12">
        <f t="shared" si="12"/>
        <v>43933</v>
      </c>
    </row>
    <row r="27" spans="1:50" ht="12" customHeight="1" x14ac:dyDescent="0.25">
      <c r="A27" s="27" t="str">
        <f t="shared" si="0"/>
        <v>Do</v>
      </c>
      <c r="B27" s="27">
        <v>16</v>
      </c>
      <c r="C27" s="28"/>
      <c r="D27" s="26" t="b">
        <f t="shared" si="1"/>
        <v>0</v>
      </c>
      <c r="E27" s="26">
        <f t="shared" si="2"/>
        <v>5</v>
      </c>
      <c r="F27" s="26"/>
      <c r="G27" s="73">
        <f t="shared" si="3"/>
        <v>8</v>
      </c>
      <c r="H27" s="36"/>
      <c r="I27" s="36"/>
      <c r="J27" s="36"/>
      <c r="K27" s="36"/>
      <c r="L27" s="35">
        <f t="shared" si="4"/>
        <v>0</v>
      </c>
      <c r="M27" s="35">
        <f t="shared" si="5"/>
        <v>-8</v>
      </c>
      <c r="N27" s="52">
        <f t="shared" si="6"/>
        <v>-96</v>
      </c>
      <c r="O27" s="35"/>
      <c r="AD27" t="s">
        <v>59</v>
      </c>
      <c r="AE27" s="11"/>
      <c r="AF27" s="8">
        <f>$AF$26+1</f>
        <v>43934</v>
      </c>
      <c r="AG27" s="12">
        <f t="shared" si="10"/>
        <v>43934</v>
      </c>
      <c r="AH27" s="12">
        <f t="shared" si="10"/>
        <v>43934</v>
      </c>
      <c r="AI27" s="12">
        <f t="shared" si="10"/>
        <v>43934</v>
      </c>
      <c r="AJ27" s="12">
        <f t="shared" si="10"/>
        <v>43934</v>
      </c>
      <c r="AK27" s="12">
        <f t="shared" si="10"/>
        <v>43934</v>
      </c>
      <c r="AL27" s="12">
        <f t="shared" si="10"/>
        <v>43934</v>
      </c>
      <c r="AM27" s="12">
        <f t="shared" si="10"/>
        <v>43934</v>
      </c>
      <c r="AN27" s="12">
        <f t="shared" si="8"/>
        <v>43934</v>
      </c>
      <c r="AO27" s="12">
        <f t="shared" si="8"/>
        <v>43934</v>
      </c>
      <c r="AP27" s="12">
        <f t="shared" si="11"/>
        <v>43934</v>
      </c>
      <c r="AQ27" s="12">
        <f t="shared" si="11"/>
        <v>43934</v>
      </c>
      <c r="AR27" s="12">
        <f t="shared" si="11"/>
        <v>43934</v>
      </c>
      <c r="AS27" s="12">
        <f t="shared" si="11"/>
        <v>43934</v>
      </c>
      <c r="AT27" s="12">
        <f t="shared" si="11"/>
        <v>43934</v>
      </c>
      <c r="AU27" s="12">
        <f t="shared" si="9"/>
        <v>43934</v>
      </c>
      <c r="AV27" s="12">
        <f t="shared" si="12"/>
        <v>43934</v>
      </c>
    </row>
    <row r="28" spans="1:50" ht="12" customHeight="1" x14ac:dyDescent="0.25">
      <c r="A28" s="29" t="str">
        <f t="shared" si="0"/>
        <v>Fr</v>
      </c>
      <c r="B28" s="29">
        <v>17</v>
      </c>
      <c r="C28" s="25"/>
      <c r="D28" s="26" t="b">
        <f t="shared" si="1"/>
        <v>0</v>
      </c>
      <c r="E28" s="26">
        <f t="shared" si="2"/>
        <v>6</v>
      </c>
      <c r="F28" s="26"/>
      <c r="G28" s="73">
        <f t="shared" si="3"/>
        <v>8</v>
      </c>
      <c r="H28" s="33"/>
      <c r="I28" s="33"/>
      <c r="J28" s="33"/>
      <c r="K28" s="33"/>
      <c r="L28" s="34">
        <f t="shared" si="4"/>
        <v>0</v>
      </c>
      <c r="M28" s="34">
        <f t="shared" si="5"/>
        <v>-8</v>
      </c>
      <c r="N28" s="51">
        <f t="shared" si="6"/>
        <v>-104</v>
      </c>
      <c r="O28" s="34"/>
      <c r="AD28" t="s">
        <v>49</v>
      </c>
      <c r="AE28" s="11"/>
      <c r="AF28" s="8">
        <f>DATE(FeiertagJahr,5,1)</f>
        <v>43952</v>
      </c>
      <c r="AG28" s="12">
        <f t="shared" si="10"/>
        <v>43952</v>
      </c>
      <c r="AH28" s="12">
        <f t="shared" si="10"/>
        <v>43952</v>
      </c>
      <c r="AI28" s="12">
        <f t="shared" si="10"/>
        <v>43952</v>
      </c>
      <c r="AJ28" s="12">
        <f t="shared" si="10"/>
        <v>43952</v>
      </c>
      <c r="AK28" s="12">
        <f t="shared" si="10"/>
        <v>43952</v>
      </c>
      <c r="AL28" s="12">
        <f t="shared" si="10"/>
        <v>43952</v>
      </c>
      <c r="AM28" s="12">
        <f t="shared" si="10"/>
        <v>43952</v>
      </c>
      <c r="AN28" s="12">
        <f t="shared" si="8"/>
        <v>43952</v>
      </c>
      <c r="AO28" s="12">
        <f t="shared" si="8"/>
        <v>43952</v>
      </c>
      <c r="AP28" s="12">
        <f t="shared" si="11"/>
        <v>43952</v>
      </c>
      <c r="AQ28" s="12">
        <f t="shared" si="11"/>
        <v>43952</v>
      </c>
      <c r="AR28" s="12">
        <f t="shared" si="11"/>
        <v>43952</v>
      </c>
      <c r="AS28" s="12">
        <f t="shared" si="11"/>
        <v>43952</v>
      </c>
      <c r="AT28" s="12">
        <f t="shared" si="11"/>
        <v>43952</v>
      </c>
      <c r="AU28" s="12">
        <f t="shared" si="9"/>
        <v>43952</v>
      </c>
      <c r="AV28" s="12">
        <f t="shared" si="12"/>
        <v>43952</v>
      </c>
    </row>
    <row r="29" spans="1:50" ht="12" customHeight="1" x14ac:dyDescent="0.25">
      <c r="A29" s="27" t="str">
        <f t="shared" si="0"/>
        <v>Sa</v>
      </c>
      <c r="B29" s="27">
        <v>18</v>
      </c>
      <c r="C29" s="28"/>
      <c r="D29" s="26" t="b">
        <f t="shared" si="1"/>
        <v>0</v>
      </c>
      <c r="E29" s="26">
        <f t="shared" si="2"/>
        <v>7</v>
      </c>
      <c r="F29" s="26"/>
      <c r="G29" s="73">
        <f t="shared" si="3"/>
        <v>0</v>
      </c>
      <c r="H29" s="36"/>
      <c r="I29" s="36"/>
      <c r="J29" s="36"/>
      <c r="K29" s="36"/>
      <c r="L29" s="35">
        <f t="shared" si="4"/>
        <v>0</v>
      </c>
      <c r="M29" s="35">
        <f t="shared" si="5"/>
        <v>0</v>
      </c>
      <c r="N29" s="52">
        <f t="shared" si="6"/>
        <v>-104</v>
      </c>
      <c r="O29" s="35"/>
      <c r="AD29" t="s">
        <v>60</v>
      </c>
      <c r="AE29" s="11"/>
      <c r="AF29" s="8">
        <f>$AF$26+39</f>
        <v>43972</v>
      </c>
      <c r="AG29" s="12">
        <f t="shared" si="10"/>
        <v>43972</v>
      </c>
      <c r="AH29" s="12">
        <f t="shared" si="10"/>
        <v>43972</v>
      </c>
      <c r="AI29" s="12">
        <f t="shared" si="10"/>
        <v>43972</v>
      </c>
      <c r="AJ29" s="12">
        <f t="shared" si="10"/>
        <v>43972</v>
      </c>
      <c r="AK29" s="12">
        <f t="shared" si="10"/>
        <v>43972</v>
      </c>
      <c r="AL29" s="12">
        <f t="shared" si="10"/>
        <v>43972</v>
      </c>
      <c r="AM29" s="12">
        <f t="shared" si="10"/>
        <v>43972</v>
      </c>
      <c r="AN29" s="12">
        <f t="shared" si="8"/>
        <v>43972</v>
      </c>
      <c r="AO29" s="12">
        <f t="shared" si="8"/>
        <v>43972</v>
      </c>
      <c r="AP29" s="12">
        <f t="shared" si="11"/>
        <v>43972</v>
      </c>
      <c r="AQ29" s="12">
        <f t="shared" si="11"/>
        <v>43972</v>
      </c>
      <c r="AR29" s="12">
        <f t="shared" si="11"/>
        <v>43972</v>
      </c>
      <c r="AS29" s="12">
        <f t="shared" si="11"/>
        <v>43972</v>
      </c>
      <c r="AT29" s="12">
        <f t="shared" si="11"/>
        <v>43972</v>
      </c>
      <c r="AU29" s="12">
        <f t="shared" si="9"/>
        <v>43972</v>
      </c>
      <c r="AV29" s="12">
        <f t="shared" si="12"/>
        <v>43972</v>
      </c>
    </row>
    <row r="30" spans="1:50" ht="12" customHeight="1" x14ac:dyDescent="0.25">
      <c r="A30" s="29" t="str">
        <f t="shared" si="0"/>
        <v>So</v>
      </c>
      <c r="B30" s="29">
        <v>19</v>
      </c>
      <c r="C30" s="25"/>
      <c r="D30" s="26" t="b">
        <f t="shared" si="1"/>
        <v>0</v>
      </c>
      <c r="E30" s="26">
        <f t="shared" si="2"/>
        <v>1</v>
      </c>
      <c r="F30" s="26"/>
      <c r="G30" s="73">
        <f t="shared" si="3"/>
        <v>0</v>
      </c>
      <c r="H30" s="33"/>
      <c r="I30" s="33"/>
      <c r="J30" s="33"/>
      <c r="K30" s="33"/>
      <c r="L30" s="34">
        <f t="shared" si="4"/>
        <v>0</v>
      </c>
      <c r="M30" s="34">
        <f t="shared" si="5"/>
        <v>0</v>
      </c>
      <c r="N30" s="51">
        <f t="shared" si="6"/>
        <v>-104</v>
      </c>
      <c r="O30" s="34"/>
      <c r="AD30" t="s">
        <v>61</v>
      </c>
      <c r="AE30" s="11"/>
      <c r="AF30" s="8">
        <f>$AF$26+49</f>
        <v>43982</v>
      </c>
      <c r="AG30" s="12">
        <f t="shared" si="10"/>
        <v>43982</v>
      </c>
      <c r="AH30" s="12">
        <f t="shared" si="10"/>
        <v>43982</v>
      </c>
      <c r="AI30" s="12">
        <f t="shared" si="10"/>
        <v>43982</v>
      </c>
      <c r="AJ30" s="12">
        <f t="shared" si="10"/>
        <v>43982</v>
      </c>
      <c r="AK30" s="12">
        <f t="shared" si="10"/>
        <v>43982</v>
      </c>
      <c r="AL30" s="12">
        <f t="shared" si="10"/>
        <v>43982</v>
      </c>
      <c r="AM30" s="12">
        <f t="shared" si="10"/>
        <v>43982</v>
      </c>
      <c r="AN30" s="12">
        <f t="shared" si="8"/>
        <v>43982</v>
      </c>
      <c r="AO30" s="12">
        <f t="shared" si="8"/>
        <v>43982</v>
      </c>
      <c r="AP30" s="12">
        <f t="shared" si="11"/>
        <v>43982</v>
      </c>
      <c r="AQ30" s="12">
        <f t="shared" si="11"/>
        <v>43982</v>
      </c>
      <c r="AR30" s="12">
        <f t="shared" si="11"/>
        <v>43982</v>
      </c>
      <c r="AS30" s="12">
        <f t="shared" si="11"/>
        <v>43982</v>
      </c>
      <c r="AT30" s="12">
        <f t="shared" si="11"/>
        <v>43982</v>
      </c>
      <c r="AU30" s="12">
        <f t="shared" si="9"/>
        <v>43982</v>
      </c>
      <c r="AV30" s="12">
        <f t="shared" si="12"/>
        <v>43982</v>
      </c>
    </row>
    <row r="31" spans="1:50" ht="12" customHeight="1" x14ac:dyDescent="0.25">
      <c r="A31" s="27" t="str">
        <f t="shared" si="0"/>
        <v>Mo</v>
      </c>
      <c r="B31" s="27">
        <v>20</v>
      </c>
      <c r="C31" s="28"/>
      <c r="D31" s="26" t="b">
        <f t="shared" si="1"/>
        <v>0</v>
      </c>
      <c r="E31" s="26">
        <f t="shared" si="2"/>
        <v>2</v>
      </c>
      <c r="F31" s="26"/>
      <c r="G31" s="73">
        <f t="shared" si="3"/>
        <v>8</v>
      </c>
      <c r="H31" s="36"/>
      <c r="I31" s="36"/>
      <c r="J31" s="36"/>
      <c r="K31" s="36"/>
      <c r="L31" s="35">
        <f t="shared" si="4"/>
        <v>0</v>
      </c>
      <c r="M31" s="35">
        <f t="shared" si="5"/>
        <v>-8</v>
      </c>
      <c r="N31" s="52">
        <f t="shared" si="6"/>
        <v>-112</v>
      </c>
      <c r="O31" s="35"/>
      <c r="AD31" t="s">
        <v>61</v>
      </c>
      <c r="AE31" s="11"/>
      <c r="AF31" s="8">
        <f>$AF$26+50</f>
        <v>43983</v>
      </c>
      <c r="AG31" s="12">
        <f t="shared" si="10"/>
        <v>43983</v>
      </c>
      <c r="AH31" s="12">
        <f t="shared" si="10"/>
        <v>43983</v>
      </c>
      <c r="AI31" s="12">
        <f t="shared" si="10"/>
        <v>43983</v>
      </c>
      <c r="AJ31" s="12">
        <f t="shared" si="10"/>
        <v>43983</v>
      </c>
      <c r="AK31" s="12">
        <f t="shared" si="10"/>
        <v>43983</v>
      </c>
      <c r="AL31" s="12">
        <f t="shared" si="10"/>
        <v>43983</v>
      </c>
      <c r="AM31" s="12">
        <f t="shared" si="10"/>
        <v>43983</v>
      </c>
      <c r="AN31" s="12">
        <f t="shared" si="8"/>
        <v>43983</v>
      </c>
      <c r="AO31" s="12">
        <f t="shared" si="8"/>
        <v>43983</v>
      </c>
      <c r="AP31" s="12">
        <f t="shared" si="11"/>
        <v>43983</v>
      </c>
      <c r="AQ31" s="12">
        <f t="shared" si="11"/>
        <v>43983</v>
      </c>
      <c r="AR31" s="12">
        <f t="shared" si="11"/>
        <v>43983</v>
      </c>
      <c r="AS31" s="12">
        <f t="shared" si="11"/>
        <v>43983</v>
      </c>
      <c r="AT31" s="12">
        <f t="shared" si="11"/>
        <v>43983</v>
      </c>
      <c r="AU31" s="12">
        <f t="shared" si="9"/>
        <v>43983</v>
      </c>
      <c r="AV31" s="12">
        <f t="shared" si="12"/>
        <v>43983</v>
      </c>
    </row>
    <row r="32" spans="1:50" ht="12" customHeight="1" x14ac:dyDescent="0.25">
      <c r="A32" s="29" t="str">
        <f t="shared" si="0"/>
        <v>Di</v>
      </c>
      <c r="B32" s="29">
        <v>21</v>
      </c>
      <c r="C32" s="25"/>
      <c r="D32" s="26" t="b">
        <f t="shared" si="1"/>
        <v>0</v>
      </c>
      <c r="E32" s="26">
        <f t="shared" si="2"/>
        <v>3</v>
      </c>
      <c r="F32" s="26"/>
      <c r="G32" s="73">
        <f t="shared" si="3"/>
        <v>8</v>
      </c>
      <c r="H32" s="33"/>
      <c r="I32" s="33"/>
      <c r="J32" s="33"/>
      <c r="K32" s="33"/>
      <c r="L32" s="34">
        <f t="shared" si="4"/>
        <v>0</v>
      </c>
      <c r="M32" s="34">
        <f t="shared" si="5"/>
        <v>-8</v>
      </c>
      <c r="N32" s="51">
        <f t="shared" si="6"/>
        <v>-120</v>
      </c>
      <c r="O32" s="34"/>
      <c r="AD32" t="s">
        <v>62</v>
      </c>
      <c r="AE32" s="11"/>
      <c r="AF32" s="8">
        <f>$AF$26+60</f>
        <v>43993</v>
      </c>
      <c r="AK32" s="12">
        <f>$AF32</f>
        <v>43993</v>
      </c>
      <c r="AL32" s="12">
        <f>$AF32</f>
        <v>43993</v>
      </c>
      <c r="AM32" s="12">
        <f>$AF32</f>
        <v>43993</v>
      </c>
      <c r="AN32" s="12">
        <f t="shared" si="8"/>
        <v>43993</v>
      </c>
      <c r="AO32" s="12">
        <f t="shared" si="8"/>
        <v>43993</v>
      </c>
      <c r="AP32" s="12">
        <f>$AF32</f>
        <v>43993</v>
      </c>
    </row>
    <row r="33" spans="1:49" ht="12" customHeight="1" x14ac:dyDescent="0.25">
      <c r="A33" s="27" t="str">
        <f t="shared" si="0"/>
        <v>Mi</v>
      </c>
      <c r="B33" s="27">
        <v>22</v>
      </c>
      <c r="C33" s="28"/>
      <c r="D33" s="26" t="b">
        <f t="shared" si="1"/>
        <v>0</v>
      </c>
      <c r="E33" s="26">
        <f t="shared" si="2"/>
        <v>4</v>
      </c>
      <c r="F33" s="26"/>
      <c r="G33" s="73">
        <f t="shared" si="3"/>
        <v>8</v>
      </c>
      <c r="H33" s="36"/>
      <c r="I33" s="36"/>
      <c r="J33" s="36"/>
      <c r="K33" s="36"/>
      <c r="L33" s="35">
        <f t="shared" si="4"/>
        <v>0</v>
      </c>
      <c r="M33" s="35">
        <f t="shared" si="5"/>
        <v>-8</v>
      </c>
      <c r="N33" s="52">
        <f t="shared" si="6"/>
        <v>-128</v>
      </c>
      <c r="O33" s="35"/>
      <c r="AD33" t="s">
        <v>50</v>
      </c>
      <c r="AE33" s="11"/>
      <c r="AF33" s="8">
        <f>DATE(FeiertagJahr,8,15)</f>
        <v>44058</v>
      </c>
      <c r="AG33" s="12"/>
      <c r="AH33" s="12"/>
      <c r="AI33" s="12"/>
      <c r="AJ33" s="12"/>
      <c r="AK33" s="12"/>
      <c r="AL33" s="12"/>
      <c r="AM33" s="12"/>
      <c r="AN33" s="12"/>
      <c r="AO33" s="12">
        <f>$AF33</f>
        <v>44058</v>
      </c>
      <c r="AP33" s="12">
        <f>$AF33</f>
        <v>44058</v>
      </c>
      <c r="AQ33" s="12"/>
      <c r="AR33" s="12"/>
      <c r="AS33" s="12"/>
      <c r="AT33" s="12"/>
      <c r="AU33" s="12"/>
      <c r="AV33" s="12"/>
    </row>
    <row r="34" spans="1:49" ht="12" customHeight="1" x14ac:dyDescent="0.25">
      <c r="A34" s="29" t="str">
        <f t="shared" si="0"/>
        <v>Do</v>
      </c>
      <c r="B34" s="29">
        <v>23</v>
      </c>
      <c r="C34" s="25"/>
      <c r="D34" s="26" t="b">
        <f t="shared" si="1"/>
        <v>0</v>
      </c>
      <c r="E34" s="26">
        <f t="shared" si="2"/>
        <v>5</v>
      </c>
      <c r="F34" s="26"/>
      <c r="G34" s="73">
        <f t="shared" si="3"/>
        <v>8</v>
      </c>
      <c r="H34" s="33"/>
      <c r="I34" s="33"/>
      <c r="J34" s="33"/>
      <c r="K34" s="33"/>
      <c r="L34" s="34">
        <f t="shared" si="4"/>
        <v>0</v>
      </c>
      <c r="M34" s="34">
        <f t="shared" si="5"/>
        <v>-8</v>
      </c>
      <c r="N34" s="51">
        <f t="shared" si="6"/>
        <v>-136</v>
      </c>
      <c r="O34" s="34"/>
      <c r="AD34" t="s">
        <v>51</v>
      </c>
      <c r="AE34" s="11"/>
      <c r="AF34" s="8">
        <f>DATE(FeiertagJahr,10,3)</f>
        <v>44107</v>
      </c>
      <c r="AG34" s="12">
        <f t="shared" ref="AG34:AN34" si="13">$AF34</f>
        <v>44107</v>
      </c>
      <c r="AH34" s="12">
        <f t="shared" si="13"/>
        <v>44107</v>
      </c>
      <c r="AI34" s="12">
        <f t="shared" si="13"/>
        <v>44107</v>
      </c>
      <c r="AJ34" s="12">
        <f t="shared" si="13"/>
        <v>44107</v>
      </c>
      <c r="AK34" s="12">
        <f t="shared" si="13"/>
        <v>44107</v>
      </c>
      <c r="AL34" s="12">
        <f t="shared" si="13"/>
        <v>44107</v>
      </c>
      <c r="AM34" s="12">
        <f t="shared" si="13"/>
        <v>44107</v>
      </c>
      <c r="AN34" s="12">
        <f t="shared" si="13"/>
        <v>44107</v>
      </c>
      <c r="AO34" s="12">
        <f>$AF34</f>
        <v>44107</v>
      </c>
      <c r="AP34" s="12">
        <f>$AF34</f>
        <v>44107</v>
      </c>
      <c r="AQ34" s="12">
        <f t="shared" ref="AQ34:AV34" si="14">$AF34</f>
        <v>44107</v>
      </c>
      <c r="AR34" s="12">
        <f t="shared" si="14"/>
        <v>44107</v>
      </c>
      <c r="AS34" s="12">
        <f t="shared" si="14"/>
        <v>44107</v>
      </c>
      <c r="AT34" s="12">
        <f t="shared" si="14"/>
        <v>44107</v>
      </c>
      <c r="AU34" s="12">
        <f t="shared" si="14"/>
        <v>44107</v>
      </c>
      <c r="AV34" s="12">
        <f t="shared" si="14"/>
        <v>44107</v>
      </c>
    </row>
    <row r="35" spans="1:49" ht="12" customHeight="1" x14ac:dyDescent="0.25">
      <c r="A35" s="27" t="str">
        <f t="shared" si="0"/>
        <v>Fr</v>
      </c>
      <c r="B35" s="27">
        <v>24</v>
      </c>
      <c r="C35" s="28"/>
      <c r="D35" s="26" t="b">
        <f t="shared" si="1"/>
        <v>0</v>
      </c>
      <c r="E35" s="26">
        <f t="shared" si="2"/>
        <v>6</v>
      </c>
      <c r="F35" s="26"/>
      <c r="G35" s="73">
        <f t="shared" si="3"/>
        <v>8</v>
      </c>
      <c r="H35" s="36"/>
      <c r="I35" s="36"/>
      <c r="J35" s="36"/>
      <c r="K35" s="36"/>
      <c r="L35" s="35">
        <f t="shared" si="4"/>
        <v>0</v>
      </c>
      <c r="M35" s="35">
        <f t="shared" si="5"/>
        <v>-8</v>
      </c>
      <c r="N35" s="52">
        <f t="shared" si="6"/>
        <v>-144</v>
      </c>
      <c r="O35" s="35"/>
      <c r="AD35" t="s">
        <v>52</v>
      </c>
      <c r="AE35" s="11"/>
      <c r="AF35" s="8">
        <f>DATE(FeiertagJahr,10,31)</f>
        <v>44135</v>
      </c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>
        <f>$AF35</f>
        <v>44135</v>
      </c>
      <c r="AS35" s="12">
        <f>$AF35</f>
        <v>44135</v>
      </c>
      <c r="AT35" s="12">
        <f>$AF35</f>
        <v>44135</v>
      </c>
      <c r="AU35" s="12">
        <f>$AF35</f>
        <v>44135</v>
      </c>
      <c r="AV35" s="12">
        <f>$AF35</f>
        <v>44135</v>
      </c>
    </row>
    <row r="36" spans="1:49" ht="12" customHeight="1" x14ac:dyDescent="0.25">
      <c r="A36" s="29" t="str">
        <f t="shared" si="0"/>
        <v>Sa</v>
      </c>
      <c r="B36" s="29">
        <v>25</v>
      </c>
      <c r="C36" s="25"/>
      <c r="D36" s="26" t="b">
        <f t="shared" si="1"/>
        <v>0</v>
      </c>
      <c r="E36" s="26">
        <f t="shared" si="2"/>
        <v>7</v>
      </c>
      <c r="F36" s="26"/>
      <c r="G36" s="73">
        <f t="shared" si="3"/>
        <v>0</v>
      </c>
      <c r="H36" s="33"/>
      <c r="I36" s="33"/>
      <c r="J36" s="33"/>
      <c r="K36" s="33"/>
      <c r="L36" s="34">
        <f t="shared" si="4"/>
        <v>0</v>
      </c>
      <c r="M36" s="34">
        <f t="shared" si="5"/>
        <v>0</v>
      </c>
      <c r="N36" s="51">
        <f t="shared" si="6"/>
        <v>-144</v>
      </c>
      <c r="O36" s="34"/>
      <c r="AD36" t="s">
        <v>53</v>
      </c>
      <c r="AE36" s="11"/>
      <c r="AF36" s="8">
        <f>DATE(FeiertagJahr,11,1)</f>
        <v>44136</v>
      </c>
      <c r="AG36" s="12"/>
      <c r="AH36" s="12"/>
      <c r="AI36" s="12"/>
      <c r="AJ36" s="12"/>
      <c r="AK36" s="12">
        <f>$AF36</f>
        <v>44136</v>
      </c>
      <c r="AL36" s="12"/>
      <c r="AM36" s="12">
        <f>$AF36</f>
        <v>44136</v>
      </c>
      <c r="AN36" s="12">
        <f>$AF36</f>
        <v>44136</v>
      </c>
      <c r="AO36" s="12">
        <f>$AF36</f>
        <v>44136</v>
      </c>
      <c r="AP36" s="12">
        <f>$AF36</f>
        <v>44136</v>
      </c>
      <c r="AQ36" s="12"/>
      <c r="AR36" s="12"/>
      <c r="AS36" s="12"/>
      <c r="AT36" s="12"/>
      <c r="AU36" s="12"/>
      <c r="AV36" s="12"/>
    </row>
    <row r="37" spans="1:49" ht="12" customHeight="1" x14ac:dyDescent="0.25">
      <c r="A37" s="27" t="str">
        <f t="shared" si="0"/>
        <v>So</v>
      </c>
      <c r="B37" s="27">
        <v>26</v>
      </c>
      <c r="C37" s="28"/>
      <c r="D37" s="26" t="b">
        <f t="shared" si="1"/>
        <v>0</v>
      </c>
      <c r="E37" s="26">
        <f t="shared" si="2"/>
        <v>1</v>
      </c>
      <c r="F37" s="26"/>
      <c r="G37" s="73">
        <f t="shared" si="3"/>
        <v>0</v>
      </c>
      <c r="H37" s="36"/>
      <c r="I37" s="36"/>
      <c r="J37" s="36"/>
      <c r="K37" s="36"/>
      <c r="L37" s="35">
        <f t="shared" si="4"/>
        <v>0</v>
      </c>
      <c r="M37" s="35">
        <f t="shared" si="5"/>
        <v>0</v>
      </c>
      <c r="N37" s="52">
        <f t="shared" si="6"/>
        <v>-144</v>
      </c>
      <c r="O37" s="35"/>
      <c r="AD37" t="s">
        <v>63</v>
      </c>
      <c r="AE37" s="11"/>
      <c r="AF37" s="8">
        <f>DATE(FeiertagJahr,12,25)-WEEKDAY(DATE(FeiertagJahr,12,25),2)-21-11</f>
        <v>44153</v>
      </c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>
        <f>$AF37</f>
        <v>44153</v>
      </c>
      <c r="AU37" s="12"/>
      <c r="AV37" s="12"/>
    </row>
    <row r="38" spans="1:49" ht="12" customHeight="1" x14ac:dyDescent="0.25">
      <c r="A38" s="29" t="str">
        <f t="shared" si="0"/>
        <v>Mo</v>
      </c>
      <c r="B38" s="29">
        <v>27</v>
      </c>
      <c r="C38" s="25"/>
      <c r="D38" s="26" t="b">
        <f t="shared" si="1"/>
        <v>0</v>
      </c>
      <c r="E38" s="26">
        <f t="shared" si="2"/>
        <v>2</v>
      </c>
      <c r="F38" s="26"/>
      <c r="G38" s="73">
        <f t="shared" si="3"/>
        <v>8</v>
      </c>
      <c r="H38" s="33"/>
      <c r="I38" s="33"/>
      <c r="J38" s="33"/>
      <c r="K38" s="33"/>
      <c r="L38" s="34">
        <f t="shared" si="4"/>
        <v>0</v>
      </c>
      <c r="M38" s="34">
        <f t="shared" si="5"/>
        <v>-8</v>
      </c>
      <c r="N38" s="51">
        <f t="shared" si="6"/>
        <v>-152</v>
      </c>
      <c r="O38" s="34"/>
      <c r="AD38" t="s">
        <v>54</v>
      </c>
      <c r="AE38" s="11"/>
      <c r="AF38" s="8">
        <f>DATE(FeiertagJahr,12,25)</f>
        <v>44190</v>
      </c>
      <c r="AG38" s="12">
        <f t="shared" ref="AG38:AS39" si="15">$AF38</f>
        <v>44190</v>
      </c>
      <c r="AH38" s="12">
        <f t="shared" si="15"/>
        <v>44190</v>
      </c>
      <c r="AI38" s="12">
        <f t="shared" si="15"/>
        <v>44190</v>
      </c>
      <c r="AJ38" s="12">
        <f t="shared" si="15"/>
        <v>44190</v>
      </c>
      <c r="AK38" s="12">
        <f t="shared" si="15"/>
        <v>44190</v>
      </c>
      <c r="AL38" s="12">
        <f t="shared" si="15"/>
        <v>44190</v>
      </c>
      <c r="AM38" s="12">
        <f t="shared" si="15"/>
        <v>44190</v>
      </c>
      <c r="AN38" s="12">
        <f t="shared" si="15"/>
        <v>44190</v>
      </c>
      <c r="AO38" s="12">
        <f t="shared" si="15"/>
        <v>44190</v>
      </c>
      <c r="AP38" s="12">
        <f t="shared" si="15"/>
        <v>44190</v>
      </c>
      <c r="AQ38" s="12">
        <f t="shared" si="15"/>
        <v>44190</v>
      </c>
      <c r="AR38" s="12">
        <f t="shared" si="15"/>
        <v>44190</v>
      </c>
      <c r="AS38" s="12">
        <f t="shared" si="15"/>
        <v>44190</v>
      </c>
      <c r="AT38" s="12">
        <f>$AF38</f>
        <v>44190</v>
      </c>
      <c r="AU38" s="12">
        <f>$AF38</f>
        <v>44190</v>
      </c>
      <c r="AV38" s="12">
        <f>$AF38</f>
        <v>44190</v>
      </c>
    </row>
    <row r="39" spans="1:49" ht="12" customHeight="1" x14ac:dyDescent="0.25">
      <c r="A39" s="27" t="str">
        <f t="shared" si="0"/>
        <v>Di</v>
      </c>
      <c r="B39" s="27">
        <v>28</v>
      </c>
      <c r="C39" s="28"/>
      <c r="D39" s="26" t="b">
        <f t="shared" si="1"/>
        <v>0</v>
      </c>
      <c r="E39" s="26">
        <f t="shared" si="2"/>
        <v>3</v>
      </c>
      <c r="F39" s="26"/>
      <c r="G39" s="73">
        <f t="shared" si="3"/>
        <v>8</v>
      </c>
      <c r="H39" s="36"/>
      <c r="I39" s="36"/>
      <c r="J39" s="36"/>
      <c r="K39" s="36"/>
      <c r="L39" s="35">
        <f t="shared" si="4"/>
        <v>0</v>
      </c>
      <c r="M39" s="35">
        <f t="shared" si="5"/>
        <v>-8</v>
      </c>
      <c r="N39" s="52">
        <f t="shared" si="6"/>
        <v>-160</v>
      </c>
      <c r="O39" s="35"/>
      <c r="AD39" t="s">
        <v>55</v>
      </c>
      <c r="AE39" s="11"/>
      <c r="AF39" s="8">
        <f>DATE(FeiertagJahr,12,26)</f>
        <v>44191</v>
      </c>
      <c r="AG39" s="12">
        <f t="shared" si="15"/>
        <v>44191</v>
      </c>
      <c r="AH39" s="12">
        <f t="shared" si="15"/>
        <v>44191</v>
      </c>
      <c r="AI39" s="12">
        <f t="shared" si="15"/>
        <v>44191</v>
      </c>
      <c r="AJ39" s="12">
        <f t="shared" si="15"/>
        <v>44191</v>
      </c>
      <c r="AK39" s="12">
        <f t="shared" si="15"/>
        <v>44191</v>
      </c>
      <c r="AL39" s="12">
        <f t="shared" si="15"/>
        <v>44191</v>
      </c>
      <c r="AM39" s="12">
        <f t="shared" si="15"/>
        <v>44191</v>
      </c>
      <c r="AN39" s="12">
        <f t="shared" si="15"/>
        <v>44191</v>
      </c>
      <c r="AO39" s="12">
        <f t="shared" si="15"/>
        <v>44191</v>
      </c>
      <c r="AP39" s="12">
        <f t="shared" si="15"/>
        <v>44191</v>
      </c>
      <c r="AQ39" s="12">
        <f t="shared" si="15"/>
        <v>44191</v>
      </c>
      <c r="AR39" s="12">
        <f t="shared" si="15"/>
        <v>44191</v>
      </c>
      <c r="AS39" s="12">
        <f t="shared" si="15"/>
        <v>44191</v>
      </c>
      <c r="AT39" s="12">
        <f>$AF39</f>
        <v>44191</v>
      </c>
      <c r="AU39" s="12">
        <f>$AF39</f>
        <v>44191</v>
      </c>
      <c r="AV39" s="12">
        <f>$AF39</f>
        <v>44191</v>
      </c>
    </row>
    <row r="40" spans="1:49" ht="12" customHeight="1" x14ac:dyDescent="0.25">
      <c r="A40" s="29" t="str">
        <f t="shared" si="0"/>
        <v>Mi</v>
      </c>
      <c r="B40" s="29">
        <f>IF(ISERROR(DATEVALUE(CONCATENATE("29.",Periode))),"",29)</f>
        <v>29</v>
      </c>
      <c r="C40" s="25"/>
      <c r="D40" s="26" t="b">
        <f t="shared" si="1"/>
        <v>0</v>
      </c>
      <c r="E40" s="26">
        <f t="shared" si="2"/>
        <v>4</v>
      </c>
      <c r="F40" s="26"/>
      <c r="G40" s="73">
        <f t="shared" si="3"/>
        <v>8</v>
      </c>
      <c r="H40" s="33"/>
      <c r="I40" s="33"/>
      <c r="J40" s="33"/>
      <c r="K40" s="33"/>
      <c r="L40" s="34">
        <f t="shared" si="4"/>
        <v>0</v>
      </c>
      <c r="M40" s="34">
        <f t="shared" si="5"/>
        <v>-8</v>
      </c>
      <c r="N40" s="51">
        <f t="shared" si="6"/>
        <v>-168</v>
      </c>
      <c r="O40" s="34"/>
      <c r="AE40" s="11"/>
      <c r="AF40">
        <f ca="1">CELL("zeile")</f>
        <v>57</v>
      </c>
      <c r="AG40" t="str">
        <f t="shared" ref="AG40:AV40" si="16">CONCATENATE(TEXT(AG23,"TT.MM.JJJJ"),";",TEXT(AG24,"TT.MM.JJJJ"),";",TEXT(AG25,"TT.MM.JJJJ"),";",TEXT(AG26,"TT.MM.JJJJ"),";",TEXT(AG27,"TT.MM.JJJJ"),";",TEXT(AG28,"TT.MM.JJJJ"),";",TEXT(AG29,"TT.MM.JJJJ"),";",TEXT(AG30,"TT.MM.JJJJ"),";",TEXT(AG31,"TT.MM.JJJJ"),";",TEXT(AG32,"TT.MM.JJJJ"),";",TEXT(AG33,"TT.MM.JJJJ"),";",TEXT(AG34,"TT.MM.JJJJ"),";",TEXT(AG35,"TT.MM.JJJJ"),";",TEXT(AG36,"TT.MM.JJJJ"),";",TEXT(AG37,"TT.MM.JJJJ"),";",TEXT(AG38,"TT.MM.JJJJ"),";",TEXT(AG39,"TT.MM.JJJJ"),";")</f>
        <v>01.01.2020;00.01.1900;10.04.2020;12.04.2020;13.04.2020;01.05.2020;21.05.2020;31.05.2020;01.06.2020;00.01.1900;00.01.1900;03.10.2020;00.01.1900;00.01.1900;00.01.1900;25.12.2020;26.12.2020;</v>
      </c>
      <c r="AH40" t="str">
        <f t="shared" si="16"/>
        <v>01.01.2020;00.01.1900;10.04.2020;12.04.2020;13.04.2020;01.05.2020;21.05.2020;31.05.2020;01.06.2020;00.01.1900;00.01.1900;03.10.2020;00.01.1900;00.01.1900;00.01.1900;25.12.2020;26.12.2020;</v>
      </c>
      <c r="AI40" t="str">
        <f t="shared" si="16"/>
        <v>01.01.2020;00.01.1900;10.04.2020;12.04.2020;13.04.2020;01.05.2020;21.05.2020;31.05.2020;01.06.2020;00.01.1900;00.01.1900;03.10.2020;00.01.1900;00.01.1900;00.01.1900;25.12.2020;26.12.2020;</v>
      </c>
      <c r="AJ40" t="str">
        <f t="shared" si="16"/>
        <v>01.01.2020;00.01.1900;10.04.2020;12.04.2020;13.04.2020;01.05.2020;21.05.2020;31.05.2020;01.06.2020;00.01.1900;00.01.1900;03.10.2020;00.01.1900;00.01.1900;00.01.1900;25.12.2020;26.12.2020;</v>
      </c>
      <c r="AK40" t="str">
        <f t="shared" si="16"/>
        <v>01.01.2020;00.01.1900;10.04.2020;12.04.2020;13.04.2020;01.05.2020;21.05.2020;31.05.2020;01.06.2020;11.06.2020;00.01.1900;03.10.2020;00.01.1900;01.11.2020;00.01.1900;25.12.2020;26.12.2020;</v>
      </c>
      <c r="AL40" t="str">
        <f t="shared" si="16"/>
        <v>01.01.2020;00.01.1900;10.04.2020;12.04.2020;13.04.2020;01.05.2020;21.05.2020;31.05.2020;01.06.2020;11.06.2020;00.01.1900;03.10.2020;00.01.1900;00.01.1900;00.01.1900;25.12.2020;26.12.2020;</v>
      </c>
      <c r="AM40" t="str">
        <f t="shared" si="16"/>
        <v>01.01.2020;00.01.1900;10.04.2020;12.04.2020;13.04.2020;01.05.2020;21.05.2020;31.05.2020;01.06.2020;11.06.2020;00.01.1900;03.10.2020;00.01.1900;01.11.2020;00.01.1900;25.12.2020;26.12.2020;</v>
      </c>
      <c r="AN40" t="str">
        <f t="shared" si="16"/>
        <v>01.01.2020;06.01.2020;10.04.2020;12.04.2020;13.04.2020;01.05.2020;21.05.2020;31.05.2020;01.06.2020;11.06.2020;00.01.1900;03.10.2020;00.01.1900;01.11.2020;00.01.1900;25.12.2020;26.12.2020;</v>
      </c>
      <c r="AO40" t="str">
        <f t="shared" si="16"/>
        <v>01.01.2020;06.01.2020;10.04.2020;12.04.2020;13.04.2020;01.05.2020;21.05.2020;31.05.2020;01.06.2020;11.06.2020;15.08.2020;03.10.2020;00.01.1900;01.11.2020;00.01.1900;25.12.2020;26.12.2020;</v>
      </c>
      <c r="AP40" t="str">
        <f t="shared" si="16"/>
        <v>01.01.2020;00.01.1900;10.04.2020;12.04.2020;13.04.2020;01.05.2020;21.05.2020;31.05.2020;01.06.2020;11.06.2020;15.08.2020;03.10.2020;00.01.1900;01.11.2020;00.01.1900;25.12.2020;26.12.2020;</v>
      </c>
      <c r="AQ40" t="str">
        <f t="shared" si="16"/>
        <v>01.01.2020;00.01.1900;10.04.2020;12.04.2020;13.04.2020;01.05.2020;21.05.2020;31.05.2020;01.06.2020;00.01.1900;00.01.1900;03.10.2020;00.01.1900;00.01.1900;00.01.1900;25.12.2020;26.12.2020;</v>
      </c>
      <c r="AR40" t="str">
        <f t="shared" si="16"/>
        <v>01.01.2020;00.01.1900;10.04.2020;12.04.2020;13.04.2020;01.05.2020;21.05.2020;31.05.2020;01.06.2020;00.01.1900;00.01.1900;03.10.2020;31.10.2020;00.01.1900;00.01.1900;25.12.2020;26.12.2020;</v>
      </c>
      <c r="AS40" t="str">
        <f t="shared" si="16"/>
        <v>01.01.2020;00.01.1900;10.04.2020;12.04.2020;13.04.2020;01.05.2020;21.05.2020;31.05.2020;01.06.2020;00.01.1900;00.01.1900;03.10.2020;31.10.2020;00.01.1900;00.01.1900;25.12.2020;26.12.2020;</v>
      </c>
      <c r="AT40" t="str">
        <f t="shared" si="16"/>
        <v>01.01.2020;00.01.1900;10.04.2020;12.04.2020;13.04.2020;01.05.2020;21.05.2020;31.05.2020;01.06.2020;00.01.1900;00.01.1900;03.10.2020;31.10.2020;00.01.1900;18.11.2020;25.12.2020;26.12.2020;</v>
      </c>
      <c r="AU40" t="str">
        <f t="shared" si="16"/>
        <v>01.01.2020;06.01.2020;10.04.2020;12.04.2020;13.04.2020;01.05.2020;21.05.2020;31.05.2020;01.06.2020;00.01.1900;00.01.1900;03.10.2020;31.10.2020;00.01.1900;00.01.1900;25.12.2020;26.12.2020;</v>
      </c>
      <c r="AV40" t="str">
        <f t="shared" si="16"/>
        <v>01.01.2020;00.01.1900;10.04.2020;12.04.2020;13.04.2020;01.05.2020;21.05.2020;31.05.2020;01.06.2020;00.01.1900;00.01.1900;03.10.2020;31.10.2020;00.01.1900;00.01.1900;25.12.2020;26.12.2020;</v>
      </c>
      <c r="AW40" t="s">
        <v>10</v>
      </c>
    </row>
    <row r="41" spans="1:49" ht="12" customHeight="1" x14ac:dyDescent="0.25">
      <c r="A41" s="27" t="str">
        <f t="shared" si="0"/>
        <v>Do</v>
      </c>
      <c r="B41" s="27">
        <f>IF(ISERROR(DATEVALUE(CONCATENATE("30.",Periode))),"",30)</f>
        <v>30</v>
      </c>
      <c r="C41" s="28"/>
      <c r="D41" s="26" t="b">
        <f t="shared" si="1"/>
        <v>0</v>
      </c>
      <c r="E41" s="26">
        <f t="shared" si="2"/>
        <v>5</v>
      </c>
      <c r="F41" s="26"/>
      <c r="G41" s="73">
        <f t="shared" si="3"/>
        <v>8</v>
      </c>
      <c r="H41" s="36"/>
      <c r="I41" s="36"/>
      <c r="J41" s="36"/>
      <c r="K41" s="36"/>
      <c r="L41" s="35">
        <f t="shared" si="4"/>
        <v>0</v>
      </c>
      <c r="M41" s="35">
        <f t="shared" si="5"/>
        <v>-8</v>
      </c>
      <c r="N41" s="52">
        <f t="shared" si="6"/>
        <v>-176</v>
      </c>
      <c r="O41" s="35"/>
    </row>
    <row r="42" spans="1:49" ht="12" customHeight="1" x14ac:dyDescent="0.25">
      <c r="A42" s="30" t="str">
        <f t="shared" si="0"/>
        <v/>
      </c>
      <c r="B42" s="30" t="str">
        <f>IF(ISERROR(DATEVALUE(CONCATENATE("31.",Periode))),"",31)</f>
        <v/>
      </c>
      <c r="C42" s="31"/>
      <c r="D42" s="26" t="b">
        <f t="shared" si="1"/>
        <v>0</v>
      </c>
      <c r="E42" s="32" t="e">
        <f t="shared" si="2"/>
        <v>#VALUE!</v>
      </c>
      <c r="F42" s="32"/>
      <c r="G42" s="74" t="str">
        <f t="shared" si="3"/>
        <v/>
      </c>
      <c r="H42" s="38"/>
      <c r="I42" s="38"/>
      <c r="J42" s="38"/>
      <c r="K42" s="38"/>
      <c r="L42" s="37" t="str">
        <f t="shared" si="4"/>
        <v/>
      </c>
      <c r="M42" s="37" t="str">
        <f t="shared" si="5"/>
        <v/>
      </c>
      <c r="N42" s="53" t="str">
        <f t="shared" si="6"/>
        <v/>
      </c>
      <c r="O42" s="37"/>
    </row>
    <row r="43" spans="1:49" ht="13.5" customHeight="1" x14ac:dyDescent="0.25">
      <c r="A43" s="16" t="s">
        <v>79</v>
      </c>
      <c r="B43" s="8"/>
      <c r="D43" s="3"/>
      <c r="E43" s="3"/>
      <c r="F43" s="3"/>
      <c r="G43" s="17">
        <f>SUM(G12:G42)</f>
        <v>176</v>
      </c>
      <c r="H43" s="17">
        <f t="shared" ref="H43:M43" si="17">SUM(H12:H42)</f>
        <v>0</v>
      </c>
      <c r="I43" s="17">
        <f t="shared" si="17"/>
        <v>0</v>
      </c>
      <c r="J43" s="17">
        <f t="shared" si="17"/>
        <v>0</v>
      </c>
      <c r="K43" s="17">
        <f t="shared" si="17"/>
        <v>0</v>
      </c>
      <c r="L43" s="17">
        <f t="shared" si="17"/>
        <v>0</v>
      </c>
      <c r="M43" s="17">
        <f t="shared" si="17"/>
        <v>-176</v>
      </c>
      <c r="N43" s="17" t="str">
        <f>N42</f>
        <v/>
      </c>
      <c r="O43" s="17">
        <f>SUM(O12:O42)</f>
        <v>0</v>
      </c>
    </row>
    <row r="44" spans="1:49" ht="13.5" customHeight="1" x14ac:dyDescent="0.25">
      <c r="A44" s="1"/>
      <c r="B44" s="1"/>
      <c r="C44" s="1"/>
      <c r="D44" s="1"/>
      <c r="E44" s="1"/>
      <c r="F44" s="1"/>
      <c r="G44" s="65"/>
      <c r="H44" s="1"/>
      <c r="I44" s="1"/>
      <c r="J44" s="1"/>
      <c r="K44" s="1"/>
      <c r="L44" s="1"/>
      <c r="M44" s="1"/>
      <c r="N44" s="1"/>
      <c r="O44" s="1"/>
    </row>
    <row r="45" spans="1:49" ht="13.5" customHeight="1" x14ac:dyDescent="0.25">
      <c r="A45" s="67" t="s">
        <v>96</v>
      </c>
      <c r="B45" s="67"/>
      <c r="C45" s="67"/>
      <c r="D45" s="67"/>
      <c r="E45" s="67"/>
      <c r="F45" s="67"/>
      <c r="G45" s="68"/>
      <c r="H45" s="67"/>
      <c r="I45" s="1"/>
      <c r="J45" s="1"/>
      <c r="K45" s="1"/>
      <c r="L45" s="1"/>
      <c r="M45" s="1"/>
      <c r="N45" s="1"/>
      <c r="O45" s="1"/>
    </row>
    <row r="46" spans="1:49" ht="13.5" customHeight="1" x14ac:dyDescent="0.25">
      <c r="A46" s="1"/>
      <c r="B46" s="1"/>
      <c r="C46" s="1"/>
      <c r="D46" s="1"/>
      <c r="E46" s="1"/>
      <c r="F46" s="1"/>
      <c r="G46" s="65"/>
      <c r="H46" s="1"/>
      <c r="I46" s="1"/>
      <c r="J46" s="1"/>
      <c r="K46" s="1"/>
      <c r="L46" s="1"/>
      <c r="M46" s="1"/>
      <c r="N46" s="1"/>
      <c r="O46" s="1"/>
    </row>
    <row r="47" spans="1:49" ht="13.5" customHeight="1" x14ac:dyDescent="0.25">
      <c r="L47" s="1"/>
      <c r="M47" s="1"/>
      <c r="N47" s="1"/>
      <c r="O47" s="1"/>
    </row>
    <row r="48" spans="1:49" ht="13.5" customHeight="1" x14ac:dyDescent="0.25">
      <c r="A48" s="1"/>
      <c r="B48" s="1"/>
      <c r="C48" s="1"/>
      <c r="D48" s="1"/>
      <c r="E48" s="1"/>
      <c r="F48" s="1"/>
      <c r="G48" s="65"/>
      <c r="H48" s="1"/>
      <c r="I48" s="1"/>
      <c r="J48" s="1"/>
      <c r="K48" s="1"/>
      <c r="L48" s="1"/>
      <c r="M48" s="1"/>
      <c r="N48" s="1"/>
      <c r="O48" s="1"/>
    </row>
    <row r="49" spans="1:15" ht="13.5" customHeight="1" x14ac:dyDescent="0.25">
      <c r="A49" s="79" t="s">
        <v>97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1"/>
      <c r="M49" s="1"/>
      <c r="N49" s="1"/>
      <c r="O49" s="1"/>
    </row>
    <row r="50" spans="1:15" ht="13.5" customHeight="1" x14ac:dyDescent="0.25">
      <c r="A50" s="1"/>
      <c r="B50" s="1"/>
      <c r="C50" s="1"/>
      <c r="D50" s="1"/>
      <c r="E50" s="1"/>
      <c r="F50" s="1"/>
      <c r="G50" s="65"/>
      <c r="H50" s="1"/>
      <c r="I50" s="1"/>
      <c r="J50" s="1"/>
      <c r="K50" s="1"/>
      <c r="L50" s="1"/>
      <c r="M50" s="1"/>
      <c r="N50" s="1"/>
      <c r="O50" s="1"/>
    </row>
    <row r="51" spans="1:15" ht="13.5" customHeight="1" x14ac:dyDescent="0.25"/>
    <row r="52" spans="1:15" ht="13.5" customHeight="1" x14ac:dyDescent="0.25"/>
    <row r="53" spans="1:15" ht="13.5" customHeight="1" x14ac:dyDescent="0.25">
      <c r="A53" s="80" t="s">
        <v>98</v>
      </c>
      <c r="B53" s="80"/>
      <c r="C53" s="80"/>
      <c r="D53" s="80"/>
      <c r="E53" s="80"/>
      <c r="F53" s="80"/>
      <c r="G53" s="80"/>
      <c r="I53" s="80" t="s">
        <v>99</v>
      </c>
      <c r="J53" s="80"/>
      <c r="K53" s="80"/>
    </row>
    <row r="54" spans="1:15" ht="13.5" customHeight="1" x14ac:dyDescent="0.25"/>
    <row r="55" spans="1:15" ht="13.5" customHeight="1" x14ac:dyDescent="0.25">
      <c r="A55" s="69" t="s">
        <v>100</v>
      </c>
    </row>
    <row r="56" spans="1:15" ht="13.5" customHeight="1" x14ac:dyDescent="0.25">
      <c r="A56" t="s">
        <v>105</v>
      </c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</row>
    <row r="57" spans="1:15" ht="13.5" customHeight="1" x14ac:dyDescent="0.25">
      <c r="A57" s="78" t="s">
        <v>101</v>
      </c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</row>
    <row r="58" spans="1:15" x14ac:dyDescent="0.25">
      <c r="A58" s="78"/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</row>
    <row r="102" spans="1:18" ht="18.75" x14ac:dyDescent="0.3">
      <c r="A102" s="18"/>
      <c r="B102" s="14"/>
      <c r="C102" s="15"/>
      <c r="D102" s="14"/>
      <c r="P102"/>
      <c r="Q102"/>
      <c r="R102"/>
    </row>
    <row r="103" spans="1:18" x14ac:dyDescent="0.25">
      <c r="A103" s="14"/>
      <c r="B103" s="14"/>
      <c r="C103" s="14"/>
      <c r="D103" s="14"/>
      <c r="P103"/>
      <c r="Q103"/>
      <c r="R103"/>
    </row>
  </sheetData>
  <mergeCells count="15">
    <mergeCell ref="K1:L1"/>
    <mergeCell ref="K2:L2"/>
    <mergeCell ref="K3:L3"/>
    <mergeCell ref="K4:L4"/>
    <mergeCell ref="K5:L5"/>
    <mergeCell ref="H1:J1"/>
    <mergeCell ref="H2:J2"/>
    <mergeCell ref="H3:J3"/>
    <mergeCell ref="H4:J4"/>
    <mergeCell ref="H7:J7"/>
    <mergeCell ref="A57:O58"/>
    <mergeCell ref="A49:K49"/>
    <mergeCell ref="A53:G53"/>
    <mergeCell ref="I53:K53"/>
    <mergeCell ref="A11:B11"/>
  </mergeCells>
  <conditionalFormatting sqref="A12:B42">
    <cfRule type="expression" dxfId="3" priority="2">
      <formula>OR(D12=TRUE,E12=7,E12=1)</formula>
    </cfRule>
  </conditionalFormatting>
  <conditionalFormatting sqref="A12:A42">
    <cfRule type="expression" dxfId="2" priority="1">
      <formula>OR(C12=TRUE,D12=7,D12=1)</formula>
    </cfRule>
  </conditionalFormatting>
  <conditionalFormatting sqref="A12:O42">
    <cfRule type="expression" dxfId="1" priority="3">
      <formula>MOD(ROW(),2)&lt;&gt;0</formula>
    </cfRule>
    <cfRule type="expression" dxfId="0" priority="4">
      <formula>MOD(ROW(),2) = 0</formula>
    </cfRule>
  </conditionalFormatting>
  <dataValidations count="1">
    <dataValidation type="list" allowBlank="1" showInputMessage="1" showErrorMessage="1" sqref="K5">
      <formula1>"Schleswig Holstein, Hamburg, Niedersachsen, Bremen, Nordrhein Westfalen, Hessen, Rheinland Pfalz, Baden Württemberg, Bayern, Saarland, Berlin, Brandenburg, Mecklenburg Vorpommern, Sachsen, Sachsen Anhalt, Thüringen"</formula1>
    </dataValidation>
  </dataValidations>
  <pageMargins left="0.59055118110236227" right="0.59055118110236227" top="0.78740157480314965" bottom="0.78740157480314965" header="0.31496062992125984" footer="0.31496062992125984"/>
  <pageSetup paperSize="9" orientation="portrait" r:id="rId1"/>
  <headerFooter>
    <oddFooter>&amp;LW+ST&amp;RStand 03/2020</oddFooter>
  </headerFooter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BSO999929 xmlns="http://www.datev.de/BSOffice/999929">7581307a-c4ae-4be0-beec-8abb21f9476c</BSO999929>
</file>

<file path=customXml/itemProps1.xml><?xml version="1.0" encoding="utf-8"?>
<ds:datastoreItem xmlns:ds="http://schemas.openxmlformats.org/officeDocument/2006/customXml" ds:itemID="{BB50A4C0-9E42-4D29-AA77-67CA217DEF02}">
  <ds:schemaRefs>
    <ds:schemaRef ds:uri="http://www.datev.de/BSOffice/99992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21</vt:i4>
      </vt:variant>
    </vt:vector>
  </HeadingPairs>
  <TitlesOfParts>
    <vt:vector size="22" baseType="lpstr">
      <vt:lpstr>1</vt:lpstr>
      <vt:lpstr>AlleGewerbe</vt:lpstr>
      <vt:lpstr>Bundesland</vt:lpstr>
      <vt:lpstr>BundeslandID</vt:lpstr>
      <vt:lpstr>FEIERTAGE</vt:lpstr>
      <vt:lpstr>FeiertagJahr</vt:lpstr>
      <vt:lpstr>Fr</vt:lpstr>
      <vt:lpstr>FrSommer</vt:lpstr>
      <vt:lpstr>FrWinter</vt:lpstr>
      <vt:lpstr>MandantName</vt:lpstr>
      <vt:lpstr>MandantNr</vt:lpstr>
      <vt:lpstr>MoDo</vt:lpstr>
      <vt:lpstr>MoDoSommer</vt:lpstr>
      <vt:lpstr>MoDoWinter</vt:lpstr>
      <vt:lpstr>Periode</vt:lpstr>
      <vt:lpstr>WinterBis</vt:lpstr>
      <vt:lpstr>WinterBis1</vt:lpstr>
      <vt:lpstr>WinterBis2</vt:lpstr>
      <vt:lpstr>WinterMonat</vt:lpstr>
      <vt:lpstr>WinterVon</vt:lpstr>
      <vt:lpstr>WinterVon1</vt:lpstr>
      <vt:lpstr>WinterVon2</vt:lpstr>
    </vt:vector>
  </TitlesOfParts>
  <Company>ECOVIS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Britz, Annika</dc:creator>
  <cp:lastModifiedBy>Stoll, Jan</cp:lastModifiedBy>
  <cp:lastPrinted>2020-03-31T07:53:08Z</cp:lastPrinted>
  <dcterms:created xsi:type="dcterms:W3CDTF">2015-05-28T11:03:25Z</dcterms:created>
  <dcterms:modified xsi:type="dcterms:W3CDTF">2020-03-31T08:01:26Z</dcterms:modified>
</cp:coreProperties>
</file>